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 Anica\FIS\Letni program dela 2018\spremembe izhodišč 17.4.2018\"/>
    </mc:Choice>
  </mc:AlternateContent>
  <bookViews>
    <workbookView xWindow="0" yWindow="0" windowWidth="23040" windowHeight="8832" tabRatio="549"/>
  </bookViews>
  <sheets>
    <sheet name="VZ" sheetId="14" r:id="rId1"/>
    <sheet name="SD-Prih-Odh" sheetId="18" r:id="rId2"/>
    <sheet name="SD-Terj-Na." sheetId="20" r:id="rId3"/>
    <sheet name="SD-Rač. fin." sheetId="19" r:id="rId4"/>
    <sheet name="SD-OT Prih-Odh" sheetId="29" r:id="rId5"/>
    <sheet name="SD-OT dej" sheetId="30" r:id="rId6"/>
    <sheet name="POSEBNI DEL-13 2.1." sheetId="38" r:id="rId7"/>
    <sheet name="PD študijska (NOVO)" sheetId="40" r:id="rId8"/>
    <sheet name="PD-FN13 2.2" sheetId="24" r:id="rId9"/>
    <sheet name="PD-FN13 2.3. UK in ŠD" sheetId="39" r:id="rId10"/>
    <sheet name="List1" sheetId="41" r:id="rId11"/>
  </sheets>
  <definedNames>
    <definedName name="_xlnm.Print_Area" localSheetId="7">'PD študijska (NOVO)'!$A$1:$D$35</definedName>
    <definedName name="_xlnm.Print_Area" localSheetId="6">'POSEBNI DEL-13 2.1.'!$A$1:$X$200</definedName>
    <definedName name="_xlnm.Print_Area" localSheetId="1">'SD-Prih-Odh'!$A$1:$H$141</definedName>
    <definedName name="_xlnm.Print_Titles" localSheetId="9">'PD-FN13 2.3. UK in ŠD'!$A:$B</definedName>
    <definedName name="_xlnm.Print_Titles" localSheetId="6">'POSEBNI DEL-13 2.1.'!$A:$B,'POSEBNI DEL-13 2.1.'!$7:$11</definedName>
    <definedName name="_xlnm.Print_Titles" localSheetId="1">'SD-Prih-Odh'!$9:$11</definedName>
    <definedName name="_xlnm.Database" localSheetId="9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G65" i="18" l="1"/>
  <c r="D14" i="40"/>
  <c r="X47" i="38" l="1"/>
  <c r="X48" i="38"/>
  <c r="X49" i="38"/>
  <c r="X50" i="38"/>
  <c r="X51" i="38"/>
  <c r="X52" i="38"/>
  <c r="X53" i="38"/>
  <c r="X54" i="38"/>
  <c r="X55" i="38"/>
  <c r="X56" i="38"/>
  <c r="X57" i="38"/>
  <c r="X58" i="38"/>
  <c r="X59" i="38"/>
  <c r="X60" i="38"/>
  <c r="X61" i="38"/>
  <c r="X62" i="38"/>
  <c r="X63" i="38"/>
  <c r="X64" i="38"/>
  <c r="X66" i="38"/>
  <c r="X67" i="38"/>
  <c r="X68" i="38"/>
  <c r="X69" i="38"/>
  <c r="X70" i="38"/>
  <c r="X71" i="38"/>
  <c r="X72" i="38"/>
  <c r="X73" i="38"/>
  <c r="X74" i="38"/>
  <c r="X75" i="38"/>
  <c r="X76" i="38"/>
  <c r="X77" i="38"/>
  <c r="X78" i="38"/>
  <c r="X79" i="38"/>
  <c r="X81" i="38"/>
  <c r="X82" i="38"/>
  <c r="X83" i="38"/>
  <c r="X84" i="38"/>
  <c r="X85" i="38"/>
  <c r="X86" i="38"/>
  <c r="X87" i="38"/>
  <c r="X88" i="38"/>
  <c r="X89" i="38"/>
  <c r="X90" i="38"/>
  <c r="X91" i="38"/>
  <c r="X92" i="38"/>
  <c r="X93" i="38"/>
  <c r="X95" i="38"/>
  <c r="X96" i="38"/>
  <c r="X97" i="38"/>
  <c r="X98" i="38"/>
  <c r="X99" i="38"/>
  <c r="X102" i="38"/>
  <c r="X103" i="38"/>
  <c r="X104" i="38"/>
  <c r="X105" i="38"/>
  <c r="X106" i="38"/>
  <c r="X107" i="38"/>
  <c r="X108" i="38"/>
  <c r="X109" i="38"/>
  <c r="X110" i="38"/>
  <c r="X112" i="38"/>
  <c r="X113" i="38"/>
  <c r="X114" i="38"/>
  <c r="X115" i="38"/>
  <c r="X116" i="38"/>
  <c r="X117" i="38"/>
  <c r="X118" i="38"/>
  <c r="X119" i="38"/>
  <c r="X120" i="38"/>
  <c r="X121" i="38"/>
  <c r="X122" i="38"/>
  <c r="X123" i="38"/>
  <c r="X124" i="38"/>
  <c r="X125" i="38"/>
  <c r="X126" i="38"/>
  <c r="X127" i="38"/>
  <c r="X128" i="38"/>
  <c r="X129" i="38"/>
  <c r="X130" i="38"/>
  <c r="X131" i="38"/>
  <c r="X132" i="38"/>
  <c r="X133" i="38"/>
  <c r="X134" i="38"/>
  <c r="X135" i="38"/>
  <c r="X136" i="38"/>
  <c r="X137" i="38"/>
  <c r="X138" i="38"/>
  <c r="X139" i="38"/>
  <c r="X140" i="38"/>
  <c r="X141" i="38"/>
  <c r="X142" i="38"/>
  <c r="X143" i="38"/>
  <c r="X144" i="38"/>
  <c r="X145" i="38"/>
  <c r="X146" i="38"/>
  <c r="X147" i="38"/>
  <c r="X148" i="38"/>
  <c r="X149" i="38"/>
  <c r="X150" i="38"/>
  <c r="X151" i="38"/>
  <c r="X152" i="38"/>
  <c r="X153" i="38"/>
  <c r="X154" i="38"/>
  <c r="X155" i="38"/>
  <c r="X156" i="38"/>
  <c r="X157" i="38"/>
  <c r="X158" i="38"/>
  <c r="X159" i="38"/>
  <c r="X160" i="38"/>
  <c r="X161" i="38"/>
  <c r="X162" i="38"/>
  <c r="X163" i="38"/>
  <c r="X164" i="38"/>
  <c r="X165" i="38"/>
  <c r="X166" i="38"/>
  <c r="X167" i="38"/>
  <c r="X168" i="38"/>
  <c r="X169" i="38"/>
  <c r="X170" i="38"/>
  <c r="X171" i="38"/>
  <c r="X172" i="38"/>
  <c r="X173" i="38"/>
  <c r="X174" i="38"/>
  <c r="X175" i="38"/>
  <c r="X176" i="38"/>
  <c r="X177" i="38"/>
  <c r="X178" i="38"/>
  <c r="X179" i="38"/>
  <c r="X180" i="38"/>
  <c r="X181" i="38"/>
  <c r="X182" i="38"/>
  <c r="X183" i="38"/>
  <c r="X184" i="38"/>
  <c r="X185" i="38"/>
  <c r="X186" i="38"/>
  <c r="X187" i="38"/>
  <c r="X188" i="38"/>
  <c r="X46" i="38"/>
  <c r="X42" i="38"/>
  <c r="X43" i="38"/>
  <c r="X45" i="38"/>
  <c r="X39" i="38"/>
  <c r="X26" i="38" l="1"/>
  <c r="X27" i="38"/>
  <c r="X28" i="38"/>
  <c r="X29" i="38"/>
  <c r="X22" i="38"/>
  <c r="X23" i="38"/>
  <c r="F64" i="18" l="1"/>
  <c r="C10" i="24" l="1"/>
  <c r="C9" i="24"/>
  <c r="N33" i="38" l="1"/>
  <c r="X33" i="38" s="1"/>
  <c r="D33" i="38" l="1"/>
  <c r="E18" i="18" l="1"/>
  <c r="C11" i="40"/>
  <c r="C13" i="40"/>
  <c r="F74" i="18" l="1"/>
  <c r="F70" i="18"/>
  <c r="F69" i="18"/>
  <c r="F67" i="18"/>
  <c r="F51" i="18"/>
  <c r="F60" i="18"/>
  <c r="D7" i="40" l="1"/>
  <c r="C7" i="40"/>
  <c r="D5" i="40" l="1"/>
  <c r="D6" i="40" s="1"/>
  <c r="N30" i="39"/>
  <c r="C30" i="39"/>
  <c r="M54" i="38"/>
  <c r="C54" i="38"/>
  <c r="B6" i="39"/>
  <c r="B6" i="38"/>
  <c r="E81" i="39"/>
  <c r="D73" i="39"/>
  <c r="Y57" i="39"/>
  <c r="N57" i="39"/>
  <c r="C57" i="39"/>
  <c r="Y56" i="39"/>
  <c r="N56" i="39"/>
  <c r="C56" i="39"/>
  <c r="X56" i="39" s="1"/>
  <c r="Y55" i="39"/>
  <c r="N55" i="39"/>
  <c r="C55" i="39"/>
  <c r="X55" i="39" s="1"/>
  <c r="Y54" i="39"/>
  <c r="N54" i="39"/>
  <c r="C54" i="39"/>
  <c r="X54" i="39" s="1"/>
  <c r="Y53" i="39"/>
  <c r="N53" i="39"/>
  <c r="C53" i="39"/>
  <c r="X53" i="39" s="1"/>
  <c r="W51" i="39"/>
  <c r="W52" i="39" s="1"/>
  <c r="V51" i="39"/>
  <c r="V52" i="39" s="1"/>
  <c r="U51" i="39"/>
  <c r="U52" i="39"/>
  <c r="T51" i="39"/>
  <c r="T52" i="39" s="1"/>
  <c r="S51" i="39"/>
  <c r="S52" i="39" s="1"/>
  <c r="R51" i="39"/>
  <c r="R52" i="39" s="1"/>
  <c r="Q51" i="39"/>
  <c r="Q52" i="39"/>
  <c r="P51" i="39"/>
  <c r="O51" i="39"/>
  <c r="O52" i="39"/>
  <c r="L51" i="39"/>
  <c r="L52" i="39"/>
  <c r="K51" i="39"/>
  <c r="K52" i="39" s="1"/>
  <c r="J51" i="39"/>
  <c r="J52" i="39"/>
  <c r="I51" i="39"/>
  <c r="I52" i="39"/>
  <c r="H51" i="39"/>
  <c r="H52" i="39"/>
  <c r="G51" i="39"/>
  <c r="G52" i="39" s="1"/>
  <c r="F51" i="39"/>
  <c r="F52" i="39"/>
  <c r="E51" i="39"/>
  <c r="D51" i="39"/>
  <c r="D52" i="39" s="1"/>
  <c r="Y50" i="39"/>
  <c r="N50" i="39"/>
  <c r="C50" i="39"/>
  <c r="X50" i="39"/>
  <c r="Y49" i="39"/>
  <c r="N49" i="39"/>
  <c r="C49" i="39"/>
  <c r="X49" i="39" s="1"/>
  <c r="Y48" i="39"/>
  <c r="N48" i="39"/>
  <c r="C48" i="39"/>
  <c r="X48" i="39"/>
  <c r="Y47" i="39"/>
  <c r="N47" i="39"/>
  <c r="C47" i="39"/>
  <c r="W46" i="39"/>
  <c r="V46" i="39"/>
  <c r="U46" i="39"/>
  <c r="T46" i="39"/>
  <c r="S46" i="39"/>
  <c r="R46" i="39"/>
  <c r="N46" i="39" s="1"/>
  <c r="Q46" i="39"/>
  <c r="P46" i="39"/>
  <c r="O46" i="39"/>
  <c r="L46" i="39"/>
  <c r="K46" i="39"/>
  <c r="J46" i="39"/>
  <c r="I46" i="39"/>
  <c r="H46" i="39"/>
  <c r="G46" i="39"/>
  <c r="F46" i="39"/>
  <c r="E46" i="39"/>
  <c r="D46" i="39"/>
  <c r="Y45" i="39"/>
  <c r="N45" i="39"/>
  <c r="C45" i="39"/>
  <c r="Y44" i="39"/>
  <c r="N44" i="39"/>
  <c r="C44" i="39"/>
  <c r="X44" i="39" s="1"/>
  <c r="Y43" i="39"/>
  <c r="N43" i="39"/>
  <c r="C43" i="39"/>
  <c r="X43" i="39"/>
  <c r="W42" i="39"/>
  <c r="V42" i="39"/>
  <c r="U42" i="39"/>
  <c r="T42" i="39"/>
  <c r="S42" i="39"/>
  <c r="N42" i="39" s="1"/>
  <c r="R42" i="39"/>
  <c r="Q42" i="39"/>
  <c r="P42" i="39"/>
  <c r="O42" i="39"/>
  <c r="M42" i="39"/>
  <c r="L42" i="39"/>
  <c r="K42" i="39"/>
  <c r="J42" i="39"/>
  <c r="I42" i="39"/>
  <c r="H42" i="39"/>
  <c r="G42" i="39"/>
  <c r="F42" i="39"/>
  <c r="E42" i="39"/>
  <c r="D42" i="39"/>
  <c r="W41" i="39"/>
  <c r="V41" i="39"/>
  <c r="U41" i="39"/>
  <c r="T41" i="39"/>
  <c r="S41" i="39"/>
  <c r="R41" i="39"/>
  <c r="Q41" i="39"/>
  <c r="P41" i="39"/>
  <c r="O41" i="39"/>
  <c r="M41" i="39"/>
  <c r="L41" i="39"/>
  <c r="K41" i="39"/>
  <c r="J41" i="39"/>
  <c r="I41" i="39"/>
  <c r="H41" i="39"/>
  <c r="G41" i="39"/>
  <c r="F41" i="39"/>
  <c r="E41" i="39"/>
  <c r="C41" i="39" s="1"/>
  <c r="X41" i="39" s="1"/>
  <c r="D41" i="39"/>
  <c r="Y40" i="39"/>
  <c r="N40" i="39"/>
  <c r="C40" i="39"/>
  <c r="X40" i="39" s="1"/>
  <c r="Y39" i="39"/>
  <c r="N39" i="39"/>
  <c r="C39" i="39"/>
  <c r="X39" i="39" s="1"/>
  <c r="Y38" i="39"/>
  <c r="N38" i="39"/>
  <c r="C38" i="39"/>
  <c r="X38" i="39"/>
  <c r="Y37" i="39"/>
  <c r="N37" i="39"/>
  <c r="C37" i="39"/>
  <c r="Y36" i="39"/>
  <c r="N36" i="39"/>
  <c r="C36" i="39"/>
  <c r="X36" i="39" s="1"/>
  <c r="Y35" i="39"/>
  <c r="N35" i="39"/>
  <c r="C35" i="39"/>
  <c r="X35" i="39" s="1"/>
  <c r="W34" i="39"/>
  <c r="V34" i="39"/>
  <c r="U34" i="39"/>
  <c r="T34" i="39"/>
  <c r="S34" i="39"/>
  <c r="R34" i="39"/>
  <c r="Q34" i="39"/>
  <c r="P34" i="39"/>
  <c r="O34" i="39"/>
  <c r="L34" i="39"/>
  <c r="K34" i="39"/>
  <c r="J34" i="39"/>
  <c r="I34" i="39"/>
  <c r="H34" i="39"/>
  <c r="G34" i="39"/>
  <c r="F34" i="39"/>
  <c r="E34" i="39"/>
  <c r="D34" i="39"/>
  <c r="Y33" i="39"/>
  <c r="N33" i="39"/>
  <c r="C33" i="39"/>
  <c r="X33" i="39" s="1"/>
  <c r="W32" i="39"/>
  <c r="V32" i="39"/>
  <c r="U32" i="39"/>
  <c r="T32" i="39"/>
  <c r="S32" i="39"/>
  <c r="R32" i="39"/>
  <c r="Q32" i="39"/>
  <c r="P32" i="39"/>
  <c r="O32" i="39"/>
  <c r="L32" i="39"/>
  <c r="K32" i="39"/>
  <c r="J32" i="39"/>
  <c r="I32" i="39"/>
  <c r="H32" i="39"/>
  <c r="G32" i="39"/>
  <c r="F32" i="39"/>
  <c r="E32" i="39"/>
  <c r="D32" i="39"/>
  <c r="Y31" i="39"/>
  <c r="N31" i="39"/>
  <c r="C31" i="39"/>
  <c r="X31" i="39" s="1"/>
  <c r="Y29" i="39"/>
  <c r="N29" i="39"/>
  <c r="C29" i="39"/>
  <c r="X29" i="39"/>
  <c r="Y28" i="39"/>
  <c r="N28" i="39"/>
  <c r="C28" i="39"/>
  <c r="X28" i="39" s="1"/>
  <c r="Y27" i="39"/>
  <c r="N27" i="39"/>
  <c r="C27" i="39"/>
  <c r="X27" i="39"/>
  <c r="Y26" i="39"/>
  <c r="N26" i="39"/>
  <c r="C26" i="39"/>
  <c r="Y25" i="39"/>
  <c r="N25" i="39"/>
  <c r="C25" i="39"/>
  <c r="X25" i="39" s="1"/>
  <c r="Y24" i="39"/>
  <c r="N24" i="39"/>
  <c r="C24" i="39"/>
  <c r="X24" i="39" s="1"/>
  <c r="Y23" i="39"/>
  <c r="N23" i="39"/>
  <c r="C23" i="39"/>
  <c r="X23" i="39" s="1"/>
  <c r="Y22" i="39"/>
  <c r="N22" i="39"/>
  <c r="C22" i="39"/>
  <c r="W21" i="39"/>
  <c r="V21" i="39"/>
  <c r="V17" i="39" s="1"/>
  <c r="V16" i="39" s="1"/>
  <c r="V14" i="39"/>
  <c r="V15" i="39" s="1"/>
  <c r="U21" i="39"/>
  <c r="T21" i="39"/>
  <c r="T17" i="39"/>
  <c r="T16" i="39" s="1"/>
  <c r="S21" i="39"/>
  <c r="S17" i="39"/>
  <c r="S16" i="39"/>
  <c r="S14" i="39" s="1"/>
  <c r="S15" i="39" s="1"/>
  <c r="R21" i="39"/>
  <c r="R17" i="39"/>
  <c r="R16" i="39" s="1"/>
  <c r="R14" i="39" s="1"/>
  <c r="R15" i="39" s="1"/>
  <c r="Q21" i="39"/>
  <c r="Q17" i="39"/>
  <c r="Q16" i="39" s="1"/>
  <c r="Q14" i="39" s="1"/>
  <c r="Q15" i="39" s="1"/>
  <c r="P21" i="39"/>
  <c r="P17" i="39" s="1"/>
  <c r="P16" i="39" s="1"/>
  <c r="P14" i="39"/>
  <c r="P15" i="39" s="1"/>
  <c r="O21" i="39"/>
  <c r="O17" i="39" s="1"/>
  <c r="L21" i="39"/>
  <c r="L17" i="39" s="1"/>
  <c r="K21" i="39"/>
  <c r="K17" i="39"/>
  <c r="K16" i="39" s="1"/>
  <c r="K14" i="39" s="1"/>
  <c r="K15" i="39" s="1"/>
  <c r="J21" i="39"/>
  <c r="J17" i="39" s="1"/>
  <c r="J16" i="39" s="1"/>
  <c r="J14" i="39" s="1"/>
  <c r="J15" i="39" s="1"/>
  <c r="I21" i="39"/>
  <c r="I17" i="39" s="1"/>
  <c r="I16" i="39"/>
  <c r="I14" i="39" s="1"/>
  <c r="I15" i="39" s="1"/>
  <c r="H21" i="39"/>
  <c r="H17" i="39" s="1"/>
  <c r="G21" i="39"/>
  <c r="G17" i="39"/>
  <c r="G16" i="39"/>
  <c r="G14" i="39" s="1"/>
  <c r="G15" i="39" s="1"/>
  <c r="F21" i="39"/>
  <c r="F17" i="39"/>
  <c r="F16" i="39" s="1"/>
  <c r="F14" i="39" s="1"/>
  <c r="F15" i="39" s="1"/>
  <c r="E21" i="39"/>
  <c r="E17" i="39" s="1"/>
  <c r="D21" i="39"/>
  <c r="Y20" i="39"/>
  <c r="N20" i="39"/>
  <c r="C20" i="39"/>
  <c r="X20" i="39" s="1"/>
  <c r="Y19" i="39"/>
  <c r="N19" i="39"/>
  <c r="C19" i="39"/>
  <c r="Y18" i="39"/>
  <c r="N18" i="39"/>
  <c r="C18" i="39"/>
  <c r="X18" i="39"/>
  <c r="U17" i="39"/>
  <c r="U16" i="39" s="1"/>
  <c r="U14" i="39" s="1"/>
  <c r="U15" i="39"/>
  <c r="L16" i="39"/>
  <c r="L14" i="39" s="1"/>
  <c r="L15" i="39" s="1"/>
  <c r="H16" i="39"/>
  <c r="H14" i="39" s="1"/>
  <c r="H15" i="39" s="1"/>
  <c r="D17" i="39"/>
  <c r="Y17" i="39"/>
  <c r="Y13" i="39"/>
  <c r="N13" i="39"/>
  <c r="C13" i="39"/>
  <c r="X13" i="39"/>
  <c r="W166" i="38"/>
  <c r="W142" i="38"/>
  <c r="M188" i="38"/>
  <c r="C188" i="38"/>
  <c r="W188" i="38" s="1"/>
  <c r="M187" i="38"/>
  <c r="C187" i="38"/>
  <c r="W187" i="38" s="1"/>
  <c r="M186" i="38"/>
  <c r="C186" i="38"/>
  <c r="W186" i="38" s="1"/>
  <c r="M185" i="38"/>
  <c r="C185" i="38"/>
  <c r="M184" i="38"/>
  <c r="C184" i="38"/>
  <c r="W184" i="38" s="1"/>
  <c r="V182" i="38"/>
  <c r="V183" i="38" s="1"/>
  <c r="U182" i="38"/>
  <c r="U183" i="38"/>
  <c r="T182" i="38"/>
  <c r="T183" i="38" s="1"/>
  <c r="S182" i="38"/>
  <c r="S183" i="38"/>
  <c r="R182" i="38"/>
  <c r="R183" i="38" s="1"/>
  <c r="Q182" i="38"/>
  <c r="Q183" i="38"/>
  <c r="P182" i="38"/>
  <c r="P183" i="38" s="1"/>
  <c r="O182" i="38"/>
  <c r="O183" i="38" s="1"/>
  <c r="N182" i="38"/>
  <c r="N183" i="38" s="1"/>
  <c r="L182" i="38"/>
  <c r="L183" i="38" s="1"/>
  <c r="K182" i="38"/>
  <c r="J182" i="38"/>
  <c r="J183" i="38" s="1"/>
  <c r="I182" i="38"/>
  <c r="I183" i="38" s="1"/>
  <c r="H182" i="38"/>
  <c r="H183" i="38"/>
  <c r="G182" i="38"/>
  <c r="F182" i="38"/>
  <c r="E182" i="38"/>
  <c r="E183" i="38" s="1"/>
  <c r="D182" i="38"/>
  <c r="M181" i="38"/>
  <c r="C181" i="38"/>
  <c r="W181" i="38" s="1"/>
  <c r="M179" i="38"/>
  <c r="C179" i="38"/>
  <c r="W179" i="38"/>
  <c r="M178" i="38"/>
  <c r="C178" i="38"/>
  <c r="W178" i="38" s="1"/>
  <c r="M177" i="38"/>
  <c r="C177" i="38"/>
  <c r="W177" i="38" s="1"/>
  <c r="M176" i="38"/>
  <c r="C176" i="38"/>
  <c r="W176" i="38"/>
  <c r="V174" i="38"/>
  <c r="V175" i="38" s="1"/>
  <c r="U174" i="38"/>
  <c r="U175" i="38" s="1"/>
  <c r="T174" i="38"/>
  <c r="T175" i="38" s="1"/>
  <c r="S174" i="38"/>
  <c r="S175" i="38" s="1"/>
  <c r="R174" i="38"/>
  <c r="R175" i="38"/>
  <c r="Q174" i="38"/>
  <c r="Q175" i="38" s="1"/>
  <c r="P174" i="38"/>
  <c r="P175" i="38"/>
  <c r="O174" i="38"/>
  <c r="O175" i="38" s="1"/>
  <c r="N174" i="38"/>
  <c r="L174" i="38"/>
  <c r="L175" i="38"/>
  <c r="K174" i="38"/>
  <c r="K175" i="38" s="1"/>
  <c r="J174" i="38"/>
  <c r="J175" i="38"/>
  <c r="I174" i="38"/>
  <c r="I175" i="38" s="1"/>
  <c r="H174" i="38"/>
  <c r="H175" i="38"/>
  <c r="G174" i="38"/>
  <c r="G175" i="38" s="1"/>
  <c r="F174" i="38"/>
  <c r="F175" i="38"/>
  <c r="E174" i="38"/>
  <c r="E175" i="38" s="1"/>
  <c r="D174" i="38"/>
  <c r="M173" i="38"/>
  <c r="C173" i="38"/>
  <c r="W173" i="38" s="1"/>
  <c r="M172" i="38"/>
  <c r="C172" i="38"/>
  <c r="W172" i="38" s="1"/>
  <c r="M171" i="38"/>
  <c r="C171" i="38"/>
  <c r="W171" i="38"/>
  <c r="M170" i="38"/>
  <c r="C170" i="38"/>
  <c r="W170" i="38"/>
  <c r="M169" i="38"/>
  <c r="C169" i="38"/>
  <c r="W169" i="38" s="1"/>
  <c r="V167" i="38"/>
  <c r="V168" i="38"/>
  <c r="U167" i="38"/>
  <c r="U168" i="38" s="1"/>
  <c r="T167" i="38"/>
  <c r="T168" i="38"/>
  <c r="S167" i="38"/>
  <c r="S168" i="38" s="1"/>
  <c r="R167" i="38"/>
  <c r="R168" i="38"/>
  <c r="Q167" i="38"/>
  <c r="Q168" i="38" s="1"/>
  <c r="P167" i="38"/>
  <c r="O167" i="38"/>
  <c r="O168" i="38" s="1"/>
  <c r="N167" i="38"/>
  <c r="N168" i="38"/>
  <c r="L167" i="38"/>
  <c r="L168" i="38" s="1"/>
  <c r="K167" i="38"/>
  <c r="K168" i="38"/>
  <c r="J167" i="38"/>
  <c r="J168" i="38" s="1"/>
  <c r="I167" i="38"/>
  <c r="I168" i="38"/>
  <c r="H167" i="38"/>
  <c r="H168" i="38" s="1"/>
  <c r="G167" i="38"/>
  <c r="G168" i="38"/>
  <c r="F167" i="38"/>
  <c r="F168" i="38" s="1"/>
  <c r="E167" i="38"/>
  <c r="E168" i="38"/>
  <c r="D167" i="38"/>
  <c r="M166" i="38"/>
  <c r="C166" i="38"/>
  <c r="M165" i="38"/>
  <c r="C165" i="38"/>
  <c r="W165" i="38" s="1"/>
  <c r="M164" i="38"/>
  <c r="C164" i="38"/>
  <c r="W164" i="38"/>
  <c r="M163" i="38"/>
  <c r="C163" i="38"/>
  <c r="W163" i="38"/>
  <c r="M162" i="38"/>
  <c r="C162" i="38"/>
  <c r="W162" i="38" s="1"/>
  <c r="V160" i="38"/>
  <c r="V161" i="38"/>
  <c r="U160" i="38"/>
  <c r="U161" i="38" s="1"/>
  <c r="T160" i="38"/>
  <c r="T161" i="38"/>
  <c r="S160" i="38"/>
  <c r="S161" i="38" s="1"/>
  <c r="R160" i="38"/>
  <c r="R161" i="38"/>
  <c r="Q160" i="38"/>
  <c r="Q161" i="38" s="1"/>
  <c r="P160" i="38"/>
  <c r="P161" i="38"/>
  <c r="O160" i="38"/>
  <c r="N160" i="38"/>
  <c r="N161" i="38" s="1"/>
  <c r="L160" i="38"/>
  <c r="L161" i="38"/>
  <c r="K160" i="38"/>
  <c r="K161" i="38" s="1"/>
  <c r="J160" i="38"/>
  <c r="J161" i="38"/>
  <c r="I160" i="38"/>
  <c r="I161" i="38" s="1"/>
  <c r="H160" i="38"/>
  <c r="H161" i="38"/>
  <c r="G160" i="38"/>
  <c r="G161" i="38" s="1"/>
  <c r="F160" i="38"/>
  <c r="F161" i="38"/>
  <c r="E160" i="38"/>
  <c r="D160" i="38"/>
  <c r="M159" i="38"/>
  <c r="C159" i="38"/>
  <c r="W159" i="38" s="1"/>
  <c r="M158" i="38"/>
  <c r="C158" i="38"/>
  <c r="W158" i="38" s="1"/>
  <c r="M157" i="38"/>
  <c r="C157" i="38"/>
  <c r="W157" i="38" s="1"/>
  <c r="M156" i="38"/>
  <c r="C156" i="38"/>
  <c r="W156" i="38" s="1"/>
  <c r="M155" i="38"/>
  <c r="C155" i="38"/>
  <c r="W155" i="38"/>
  <c r="V153" i="38"/>
  <c r="V154" i="38" s="1"/>
  <c r="U153" i="38"/>
  <c r="U154" i="38" s="1"/>
  <c r="T153" i="38"/>
  <c r="T154" i="38"/>
  <c r="S153" i="38"/>
  <c r="S154" i="38" s="1"/>
  <c r="R153" i="38"/>
  <c r="R154" i="38" s="1"/>
  <c r="Q153" i="38"/>
  <c r="Q154" i="38" s="1"/>
  <c r="P153" i="38"/>
  <c r="P154" i="38"/>
  <c r="O153" i="38"/>
  <c r="O154" i="38" s="1"/>
  <c r="N153" i="38"/>
  <c r="L153" i="38"/>
  <c r="L154" i="38"/>
  <c r="K153" i="38"/>
  <c r="K154" i="38" s="1"/>
  <c r="J153" i="38"/>
  <c r="J154" i="38"/>
  <c r="I153" i="38"/>
  <c r="I154" i="38" s="1"/>
  <c r="H153" i="38"/>
  <c r="H154" i="38" s="1"/>
  <c r="G153" i="38"/>
  <c r="G154" i="38" s="1"/>
  <c r="F153" i="38"/>
  <c r="F154" i="38"/>
  <c r="E153" i="38"/>
  <c r="E154" i="38" s="1"/>
  <c r="D153" i="38"/>
  <c r="M152" i="38"/>
  <c r="C152" i="38"/>
  <c r="W152" i="38" s="1"/>
  <c r="M151" i="38"/>
  <c r="C151" i="38"/>
  <c r="M150" i="38"/>
  <c r="C150" i="38"/>
  <c r="M149" i="38"/>
  <c r="C149" i="38"/>
  <c r="M148" i="38"/>
  <c r="C148" i="38"/>
  <c r="V146" i="38"/>
  <c r="V147" i="38" s="1"/>
  <c r="U146" i="38"/>
  <c r="U147" i="38" s="1"/>
  <c r="T146" i="38"/>
  <c r="T147" i="38" s="1"/>
  <c r="S146" i="38"/>
  <c r="S147" i="38" s="1"/>
  <c r="R146" i="38"/>
  <c r="R147" i="38" s="1"/>
  <c r="Q146" i="38"/>
  <c r="Q147" i="38"/>
  <c r="P146" i="38"/>
  <c r="P147" i="38" s="1"/>
  <c r="O146" i="38"/>
  <c r="O147" i="38" s="1"/>
  <c r="N146" i="38"/>
  <c r="N147" i="38" s="1"/>
  <c r="L146" i="38"/>
  <c r="L147" i="38" s="1"/>
  <c r="K146" i="38"/>
  <c r="K147" i="38" s="1"/>
  <c r="J146" i="38"/>
  <c r="J147" i="38" s="1"/>
  <c r="I146" i="38"/>
  <c r="I147" i="38" s="1"/>
  <c r="H146" i="38"/>
  <c r="H147" i="38" s="1"/>
  <c r="G146" i="38"/>
  <c r="G147" i="38" s="1"/>
  <c r="F146" i="38"/>
  <c r="F147" i="38" s="1"/>
  <c r="E146" i="38"/>
  <c r="E147" i="38" s="1"/>
  <c r="D146" i="38"/>
  <c r="M145" i="38"/>
  <c r="C145" i="38"/>
  <c r="M144" i="38"/>
  <c r="C144" i="38"/>
  <c r="W144" i="38" s="1"/>
  <c r="M143" i="38"/>
  <c r="C143" i="38"/>
  <c r="W143" i="38"/>
  <c r="M142" i="38"/>
  <c r="C142" i="38"/>
  <c r="M141" i="38"/>
  <c r="C141" i="38"/>
  <c r="W141" i="38" s="1"/>
  <c r="V140" i="38"/>
  <c r="U140" i="38"/>
  <c r="T140" i="38"/>
  <c r="S140" i="38"/>
  <c r="R140" i="38"/>
  <c r="Q140" i="38"/>
  <c r="P140" i="38"/>
  <c r="O140" i="38"/>
  <c r="N140" i="38"/>
  <c r="L140" i="38"/>
  <c r="K140" i="38"/>
  <c r="J140" i="38"/>
  <c r="I140" i="38"/>
  <c r="H140" i="38"/>
  <c r="G140" i="38"/>
  <c r="G126" i="38" s="1"/>
  <c r="G127" i="38" s="1"/>
  <c r="F140" i="38"/>
  <c r="E140" i="38"/>
  <c r="D140" i="38"/>
  <c r="M139" i="38"/>
  <c r="C139" i="38"/>
  <c r="W139" i="38"/>
  <c r="V138" i="38"/>
  <c r="U138" i="38"/>
  <c r="T138" i="38"/>
  <c r="S138" i="38"/>
  <c r="M138" i="38" s="1"/>
  <c r="M126" i="38" s="1"/>
  <c r="M127" i="38" s="1"/>
  <c r="R138" i="38"/>
  <c r="Q138" i="38"/>
  <c r="P138" i="38"/>
  <c r="O138" i="38"/>
  <c r="N138" i="38"/>
  <c r="L138" i="38"/>
  <c r="K138" i="38"/>
  <c r="J138" i="38"/>
  <c r="C138" i="38" s="1"/>
  <c r="W138" i="38" s="1"/>
  <c r="I138" i="38"/>
  <c r="H138" i="38"/>
  <c r="G138" i="38"/>
  <c r="F138" i="38"/>
  <c r="E138" i="38"/>
  <c r="D138" i="38"/>
  <c r="M137" i="38"/>
  <c r="C137" i="38"/>
  <c r="W137" i="38" s="1"/>
  <c r="M136" i="38"/>
  <c r="C136" i="38"/>
  <c r="W136" i="38" s="1"/>
  <c r="M135" i="38"/>
  <c r="C135" i="38"/>
  <c r="W135" i="38"/>
  <c r="M134" i="38"/>
  <c r="C134" i="38"/>
  <c r="W134" i="38" s="1"/>
  <c r="V133" i="38"/>
  <c r="U133" i="38"/>
  <c r="U126" i="38" s="1"/>
  <c r="U127" i="38" s="1"/>
  <c r="T133" i="38"/>
  <c r="S133" i="38"/>
  <c r="R133" i="38"/>
  <c r="Q133" i="38"/>
  <c r="P133" i="38"/>
  <c r="O133" i="38"/>
  <c r="N133" i="38"/>
  <c r="L133" i="38"/>
  <c r="K133" i="38"/>
  <c r="J133" i="38"/>
  <c r="I133" i="38"/>
  <c r="H133" i="38"/>
  <c r="G133" i="38"/>
  <c r="F133" i="38"/>
  <c r="E133" i="38"/>
  <c r="E126" i="38"/>
  <c r="E127" i="38" s="1"/>
  <c r="D133" i="38"/>
  <c r="M132" i="38"/>
  <c r="C132" i="38"/>
  <c r="W132" i="38" s="1"/>
  <c r="M131" i="38"/>
  <c r="C131" i="38"/>
  <c r="W131" i="38"/>
  <c r="M130" i="38"/>
  <c r="C130" i="38"/>
  <c r="W130" i="38" s="1"/>
  <c r="M129" i="38"/>
  <c r="C129" i="38"/>
  <c r="W129" i="38" s="1"/>
  <c r="V128" i="38"/>
  <c r="U128" i="38"/>
  <c r="T128" i="38"/>
  <c r="S128" i="38"/>
  <c r="R128" i="38"/>
  <c r="Q128" i="38"/>
  <c r="Q126" i="38" s="1"/>
  <c r="Q127" i="38" s="1"/>
  <c r="P128" i="38"/>
  <c r="O128" i="38"/>
  <c r="N128" i="38"/>
  <c r="L128" i="38"/>
  <c r="K128" i="38"/>
  <c r="C128" i="38" s="1"/>
  <c r="J128" i="38"/>
  <c r="I128" i="38"/>
  <c r="H128" i="38"/>
  <c r="H126" i="38"/>
  <c r="H127" i="38" s="1"/>
  <c r="G128" i="38"/>
  <c r="F128" i="38"/>
  <c r="E128" i="38"/>
  <c r="D128" i="38"/>
  <c r="L126" i="38"/>
  <c r="L127" i="38" s="1"/>
  <c r="M125" i="38"/>
  <c r="C125" i="38"/>
  <c r="W125" i="38"/>
  <c r="M124" i="38"/>
  <c r="C124" i="38"/>
  <c r="W124" i="38" s="1"/>
  <c r="M123" i="38"/>
  <c r="C123" i="38"/>
  <c r="W123" i="38" s="1"/>
  <c r="M122" i="38"/>
  <c r="C122" i="38"/>
  <c r="W122" i="38" s="1"/>
  <c r="M121" i="38"/>
  <c r="C121" i="38"/>
  <c r="W121" i="38" s="1"/>
  <c r="T120" i="38"/>
  <c r="V119" i="38"/>
  <c r="V120" i="38"/>
  <c r="U119" i="38"/>
  <c r="U120" i="38" s="1"/>
  <c r="T119" i="38"/>
  <c r="S119" i="38"/>
  <c r="S120" i="38"/>
  <c r="R119" i="38"/>
  <c r="R120" i="38" s="1"/>
  <c r="Q119" i="38"/>
  <c r="Q120" i="38"/>
  <c r="P119" i="38"/>
  <c r="P120" i="38" s="1"/>
  <c r="O119" i="38"/>
  <c r="O120" i="38"/>
  <c r="N119" i="38"/>
  <c r="N120" i="38" s="1"/>
  <c r="L119" i="38"/>
  <c r="L120" i="38"/>
  <c r="K119" i="38"/>
  <c r="K120" i="38" s="1"/>
  <c r="J119" i="38"/>
  <c r="J120" i="38"/>
  <c r="I119" i="38"/>
  <c r="I120" i="38" s="1"/>
  <c r="H119" i="38"/>
  <c r="H120" i="38"/>
  <c r="G119" i="38"/>
  <c r="G120" i="38" s="1"/>
  <c r="F119" i="38"/>
  <c r="F120" i="38"/>
  <c r="E119" i="38"/>
  <c r="E120" i="38" s="1"/>
  <c r="D119" i="38"/>
  <c r="M118" i="38"/>
  <c r="C118" i="38"/>
  <c r="W118" i="38" s="1"/>
  <c r="M117" i="38"/>
  <c r="C117" i="38"/>
  <c r="M116" i="38"/>
  <c r="C116" i="38"/>
  <c r="W116" i="38" s="1"/>
  <c r="M115" i="38"/>
  <c r="C115" i="38"/>
  <c r="W115" i="38" s="1"/>
  <c r="M114" i="38"/>
  <c r="C114" i="38"/>
  <c r="W114" i="38" s="1"/>
  <c r="M113" i="38"/>
  <c r="C113" i="38"/>
  <c r="W113" i="38" s="1"/>
  <c r="V111" i="38"/>
  <c r="U111" i="38"/>
  <c r="T111" i="38"/>
  <c r="T112" i="38" s="1"/>
  <c r="S111" i="38"/>
  <c r="R111" i="38"/>
  <c r="R112" i="38"/>
  <c r="Q111" i="38"/>
  <c r="Q112" i="38" s="1"/>
  <c r="P111" i="38"/>
  <c r="O112" i="38"/>
  <c r="N111" i="38"/>
  <c r="X111" i="38" s="1"/>
  <c r="L111" i="38"/>
  <c r="L112" i="38"/>
  <c r="K111" i="38"/>
  <c r="K112" i="38" s="1"/>
  <c r="J111" i="38"/>
  <c r="I111" i="38"/>
  <c r="I112" i="38"/>
  <c r="H111" i="38"/>
  <c r="H112" i="38"/>
  <c r="G111" i="38"/>
  <c r="G112" i="38"/>
  <c r="F111" i="38"/>
  <c r="E111" i="38"/>
  <c r="E112" i="38"/>
  <c r="D111" i="38"/>
  <c r="M110" i="38"/>
  <c r="C110" i="38"/>
  <c r="W110" i="38" s="1"/>
  <c r="M109" i="38"/>
  <c r="C109" i="38"/>
  <c r="W109" i="38"/>
  <c r="M108" i="38"/>
  <c r="C108" i="38"/>
  <c r="W108" i="38" s="1"/>
  <c r="M107" i="38"/>
  <c r="C107" i="38"/>
  <c r="W107" i="38" s="1"/>
  <c r="M106" i="38"/>
  <c r="C106" i="38"/>
  <c r="W106" i="38" s="1"/>
  <c r="V104" i="38"/>
  <c r="U104" i="38"/>
  <c r="T104" i="38"/>
  <c r="T105" i="38" s="1"/>
  <c r="S104" i="38"/>
  <c r="R104" i="38"/>
  <c r="R105" i="38"/>
  <c r="Q104" i="38"/>
  <c r="Q105" i="38" s="1"/>
  <c r="P104" i="38"/>
  <c r="P105" i="38"/>
  <c r="O104" i="38"/>
  <c r="O105" i="38" s="1"/>
  <c r="N104" i="38"/>
  <c r="N105" i="38"/>
  <c r="L104" i="38"/>
  <c r="L105" i="38" s="1"/>
  <c r="K104" i="38"/>
  <c r="K105" i="38"/>
  <c r="J104" i="38"/>
  <c r="J105" i="38" s="1"/>
  <c r="I104" i="38"/>
  <c r="H104" i="38"/>
  <c r="H105" i="38" s="1"/>
  <c r="G104" i="38"/>
  <c r="G105" i="38"/>
  <c r="F104" i="38"/>
  <c r="F105" i="38" s="1"/>
  <c r="E104" i="38"/>
  <c r="D104" i="38"/>
  <c r="M103" i="38"/>
  <c r="C103" i="38"/>
  <c r="W103" i="38"/>
  <c r="L101" i="38"/>
  <c r="V100" i="38"/>
  <c r="U100" i="38"/>
  <c r="T100" i="38"/>
  <c r="S100" i="38"/>
  <c r="R100" i="38"/>
  <c r="Q100" i="38"/>
  <c r="P100" i="38"/>
  <c r="P17" i="38" s="1"/>
  <c r="P13" i="38" s="1"/>
  <c r="O100" i="38"/>
  <c r="N100" i="38"/>
  <c r="X100" i="38" s="1"/>
  <c r="L100" i="38"/>
  <c r="K100" i="38"/>
  <c r="J100" i="38"/>
  <c r="I100" i="38"/>
  <c r="H100" i="38"/>
  <c r="G100" i="38"/>
  <c r="F100" i="38"/>
  <c r="E100" i="38"/>
  <c r="D100" i="38"/>
  <c r="C100" i="38" s="1"/>
  <c r="M99" i="38"/>
  <c r="C99" i="38"/>
  <c r="M98" i="38"/>
  <c r="C98" i="38"/>
  <c r="W98" i="38" s="1"/>
  <c r="M97" i="38"/>
  <c r="C97" i="38"/>
  <c r="W97" i="38" s="1"/>
  <c r="M96" i="38"/>
  <c r="C96" i="38"/>
  <c r="W96" i="38" s="1"/>
  <c r="V94" i="38"/>
  <c r="V95" i="38" s="1"/>
  <c r="U94" i="38"/>
  <c r="U95" i="38" s="1"/>
  <c r="T94" i="38"/>
  <c r="T95" i="38" s="1"/>
  <c r="S94" i="38"/>
  <c r="S95" i="38" s="1"/>
  <c r="R94" i="38"/>
  <c r="R95" i="38" s="1"/>
  <c r="Q94" i="38"/>
  <c r="Q95" i="38"/>
  <c r="P94" i="38"/>
  <c r="P95" i="38"/>
  <c r="O94" i="38"/>
  <c r="O95" i="38"/>
  <c r="N94" i="38"/>
  <c r="X94" i="38" s="1"/>
  <c r="L94" i="38"/>
  <c r="L95" i="38"/>
  <c r="K94" i="38"/>
  <c r="K95" i="38"/>
  <c r="J94" i="38"/>
  <c r="J95" i="38"/>
  <c r="I94" i="38"/>
  <c r="I95" i="38"/>
  <c r="H94" i="38"/>
  <c r="H95" i="38"/>
  <c r="G94" i="38"/>
  <c r="G95" i="38"/>
  <c r="F94" i="38"/>
  <c r="F95" i="38"/>
  <c r="E94" i="38"/>
  <c r="E95" i="38"/>
  <c r="D94" i="38"/>
  <c r="M93" i="38"/>
  <c r="C93" i="38"/>
  <c r="M92" i="38"/>
  <c r="C92" i="38"/>
  <c r="M91" i="38"/>
  <c r="C91" i="38"/>
  <c r="W91" i="38" s="1"/>
  <c r="M90" i="38"/>
  <c r="C90" i="38"/>
  <c r="M89" i="38"/>
  <c r="C89" i="38"/>
  <c r="V87" i="38"/>
  <c r="V88" i="38" s="1"/>
  <c r="U87" i="38"/>
  <c r="U88" i="38"/>
  <c r="T87" i="38"/>
  <c r="T88" i="38" s="1"/>
  <c r="S87" i="38"/>
  <c r="S88" i="38" s="1"/>
  <c r="R87" i="38"/>
  <c r="R88" i="38" s="1"/>
  <c r="Q87" i="38"/>
  <c r="Q88" i="38"/>
  <c r="P87" i="38"/>
  <c r="P88" i="38" s="1"/>
  <c r="O87" i="38"/>
  <c r="O88" i="38"/>
  <c r="N87" i="38"/>
  <c r="L87" i="38"/>
  <c r="L88" i="38" s="1"/>
  <c r="K87" i="38"/>
  <c r="K88" i="38"/>
  <c r="J87" i="38"/>
  <c r="J88" i="38" s="1"/>
  <c r="I87" i="38"/>
  <c r="I88" i="38" s="1"/>
  <c r="H87" i="38"/>
  <c r="H88" i="38" s="1"/>
  <c r="G87" i="38"/>
  <c r="G88" i="38"/>
  <c r="F87" i="38"/>
  <c r="F88" i="38" s="1"/>
  <c r="E87" i="38"/>
  <c r="E88" i="38"/>
  <c r="D87" i="38"/>
  <c r="M86" i="38"/>
  <c r="C86" i="38"/>
  <c r="W86" i="38" s="1"/>
  <c r="M85" i="38"/>
  <c r="C85" i="38"/>
  <c r="M84" i="38"/>
  <c r="C84" i="38"/>
  <c r="W84" i="38" s="1"/>
  <c r="M83" i="38"/>
  <c r="C83" i="38"/>
  <c r="W83" i="38" s="1"/>
  <c r="M82" i="38"/>
  <c r="C82" i="38"/>
  <c r="V80" i="38"/>
  <c r="V81" i="38" s="1"/>
  <c r="U80" i="38"/>
  <c r="U81" i="38"/>
  <c r="T80" i="38"/>
  <c r="T81" i="38" s="1"/>
  <c r="S80" i="38"/>
  <c r="S81" i="38" s="1"/>
  <c r="R80" i="38"/>
  <c r="R81" i="38" s="1"/>
  <c r="Q80" i="38"/>
  <c r="Q81" i="38"/>
  <c r="P80" i="38"/>
  <c r="P81" i="38" s="1"/>
  <c r="O80" i="38"/>
  <c r="O81" i="38"/>
  <c r="N80" i="38"/>
  <c r="L80" i="38"/>
  <c r="L81" i="38"/>
  <c r="K80" i="38"/>
  <c r="K81" i="38" s="1"/>
  <c r="J80" i="38"/>
  <c r="J81" i="38"/>
  <c r="I80" i="38"/>
  <c r="I81" i="38" s="1"/>
  <c r="H80" i="38"/>
  <c r="H81" i="38"/>
  <c r="G80" i="38"/>
  <c r="G81" i="38" s="1"/>
  <c r="F80" i="38"/>
  <c r="F81" i="38"/>
  <c r="E80" i="38"/>
  <c r="E81" i="38" s="1"/>
  <c r="D80" i="38"/>
  <c r="D81" i="38" s="1"/>
  <c r="M79" i="38"/>
  <c r="C79" i="38"/>
  <c r="M78" i="38"/>
  <c r="C78" i="38"/>
  <c r="W78" i="38"/>
  <c r="M77" i="38"/>
  <c r="C77" i="38"/>
  <c r="W77" i="38" s="1"/>
  <c r="M76" i="38"/>
  <c r="C76" i="38"/>
  <c r="W76" i="38" s="1"/>
  <c r="V75" i="38"/>
  <c r="U75" i="38"/>
  <c r="T75" i="38"/>
  <c r="S75" i="38"/>
  <c r="R75" i="38"/>
  <c r="Q75" i="38"/>
  <c r="P75" i="38"/>
  <c r="O75" i="38"/>
  <c r="N75" i="38"/>
  <c r="L75" i="38"/>
  <c r="K75" i="38"/>
  <c r="J75" i="38"/>
  <c r="I75" i="38"/>
  <c r="H75" i="38"/>
  <c r="G75" i="38"/>
  <c r="C75" i="38" s="1"/>
  <c r="W75" i="38" s="1"/>
  <c r="F75" i="38"/>
  <c r="E75" i="38"/>
  <c r="D75" i="38"/>
  <c r="M74" i="38"/>
  <c r="C74" i="38"/>
  <c r="W74" i="38" s="1"/>
  <c r="M73" i="38"/>
  <c r="C73" i="38"/>
  <c r="W73" i="38" s="1"/>
  <c r="V72" i="38"/>
  <c r="U72" i="38"/>
  <c r="T72" i="38"/>
  <c r="S72" i="38"/>
  <c r="R72" i="38"/>
  <c r="Q72" i="38"/>
  <c r="P72" i="38"/>
  <c r="M72" i="38" s="1"/>
  <c r="O72" i="38"/>
  <c r="N72" i="38"/>
  <c r="L72" i="38"/>
  <c r="K72" i="38"/>
  <c r="J72" i="38"/>
  <c r="I72" i="38"/>
  <c r="H72" i="38"/>
  <c r="G72" i="38"/>
  <c r="F72" i="38"/>
  <c r="E72" i="38"/>
  <c r="D72" i="38"/>
  <c r="M71" i="38"/>
  <c r="C71" i="38"/>
  <c r="W71" i="38"/>
  <c r="M70" i="38"/>
  <c r="C70" i="38"/>
  <c r="W70" i="38" s="1"/>
  <c r="V69" i="38"/>
  <c r="U69" i="38"/>
  <c r="T69" i="38"/>
  <c r="S69" i="38"/>
  <c r="R69" i="38"/>
  <c r="Q69" i="38"/>
  <c r="P69" i="38"/>
  <c r="O69" i="38"/>
  <c r="N69" i="38"/>
  <c r="L69" i="38"/>
  <c r="K69" i="38"/>
  <c r="J69" i="38"/>
  <c r="I69" i="38"/>
  <c r="H69" i="38"/>
  <c r="G69" i="38"/>
  <c r="F69" i="38"/>
  <c r="E69" i="38"/>
  <c r="D69" i="38"/>
  <c r="M68" i="38"/>
  <c r="C68" i="38"/>
  <c r="M67" i="38"/>
  <c r="C67" i="38"/>
  <c r="V66" i="38"/>
  <c r="U66" i="38"/>
  <c r="T66" i="38"/>
  <c r="T22" i="38" s="1"/>
  <c r="S66" i="38"/>
  <c r="S31" i="38" s="1"/>
  <c r="R66" i="38"/>
  <c r="Q66" i="38"/>
  <c r="P66" i="38"/>
  <c r="O66" i="38"/>
  <c r="O31" i="38"/>
  <c r="N66" i="38"/>
  <c r="L66" i="38"/>
  <c r="L31" i="38" s="1"/>
  <c r="K66" i="38"/>
  <c r="J66" i="38"/>
  <c r="I66" i="38"/>
  <c r="H66" i="38"/>
  <c r="H31" i="38"/>
  <c r="G66" i="38"/>
  <c r="F66" i="38"/>
  <c r="F31" i="38" s="1"/>
  <c r="E66" i="38"/>
  <c r="D66" i="38"/>
  <c r="D31" i="38" s="1"/>
  <c r="V65" i="38"/>
  <c r="V30" i="38" s="1"/>
  <c r="U65" i="38"/>
  <c r="U30" i="38" s="1"/>
  <c r="T65" i="38"/>
  <c r="T30" i="38"/>
  <c r="S65" i="38"/>
  <c r="R65" i="38"/>
  <c r="Q65" i="38"/>
  <c r="Q30" i="38"/>
  <c r="P65" i="38"/>
  <c r="O65" i="38"/>
  <c r="O30" i="38" s="1"/>
  <c r="N65" i="38"/>
  <c r="L65" i="38"/>
  <c r="K65" i="38"/>
  <c r="J65" i="38"/>
  <c r="J30" i="38"/>
  <c r="I65" i="38"/>
  <c r="I30" i="38" s="1"/>
  <c r="H65" i="38"/>
  <c r="H30" i="38" s="1"/>
  <c r="G65" i="38"/>
  <c r="F65" i="38"/>
  <c r="E65" i="38"/>
  <c r="D65" i="38"/>
  <c r="M64" i="38"/>
  <c r="C64" i="38"/>
  <c r="W64" i="38" s="1"/>
  <c r="M63" i="38"/>
  <c r="C63" i="38"/>
  <c r="W63" i="38"/>
  <c r="M62" i="38"/>
  <c r="C62" i="38"/>
  <c r="W62" i="38" s="1"/>
  <c r="M61" i="38"/>
  <c r="C61" i="38"/>
  <c r="M60" i="38"/>
  <c r="C60" i="38"/>
  <c r="M59" i="38"/>
  <c r="C59" i="38"/>
  <c r="W59" i="38"/>
  <c r="V58" i="38"/>
  <c r="V29" i="38"/>
  <c r="U58" i="38"/>
  <c r="T58" i="38"/>
  <c r="S58" i="38"/>
  <c r="R58" i="38"/>
  <c r="R29" i="38" s="1"/>
  <c r="Q58" i="38"/>
  <c r="Q29" i="38" s="1"/>
  <c r="P58" i="38"/>
  <c r="O58" i="38"/>
  <c r="N58" i="38"/>
  <c r="N29" i="38" s="1"/>
  <c r="L58" i="38"/>
  <c r="L29" i="38"/>
  <c r="K58" i="38"/>
  <c r="J58" i="38"/>
  <c r="J29" i="38" s="1"/>
  <c r="I58" i="38"/>
  <c r="H58" i="38"/>
  <c r="H29" i="38" s="1"/>
  <c r="G58" i="38"/>
  <c r="F58" i="38"/>
  <c r="F29" i="38" s="1"/>
  <c r="E58" i="38"/>
  <c r="D58" i="38"/>
  <c r="D29" i="38" s="1"/>
  <c r="M57" i="38"/>
  <c r="C57" i="38"/>
  <c r="V56" i="38"/>
  <c r="U56" i="38"/>
  <c r="T56" i="38"/>
  <c r="S56" i="38"/>
  <c r="S28" i="38"/>
  <c r="R56" i="38"/>
  <c r="R28" i="38"/>
  <c r="Q56" i="38"/>
  <c r="P56" i="38"/>
  <c r="P28" i="38" s="1"/>
  <c r="O56" i="38"/>
  <c r="O28" i="38" s="1"/>
  <c r="N56" i="38"/>
  <c r="L56" i="38"/>
  <c r="K56" i="38"/>
  <c r="K28" i="38" s="1"/>
  <c r="J56" i="38"/>
  <c r="I56" i="38"/>
  <c r="I28" i="38"/>
  <c r="H56" i="38"/>
  <c r="H28" i="38" s="1"/>
  <c r="G56" i="38"/>
  <c r="G28" i="38"/>
  <c r="F56" i="38"/>
  <c r="E56" i="38"/>
  <c r="E44" i="38" s="1"/>
  <c r="D56" i="38"/>
  <c r="M55" i="38"/>
  <c r="C55" i="38"/>
  <c r="M53" i="38"/>
  <c r="C53" i="38"/>
  <c r="W53" i="38" s="1"/>
  <c r="M52" i="38"/>
  <c r="C52" i="38"/>
  <c r="W52" i="38" s="1"/>
  <c r="M51" i="38"/>
  <c r="C51" i="38"/>
  <c r="W51" i="38"/>
  <c r="M50" i="38"/>
  <c r="C50" i="38"/>
  <c r="W50" i="38" s="1"/>
  <c r="M49" i="38"/>
  <c r="C49" i="38"/>
  <c r="W49" i="38" s="1"/>
  <c r="M48" i="38"/>
  <c r="C48" i="38"/>
  <c r="V47" i="38"/>
  <c r="V46" i="38"/>
  <c r="U47" i="38"/>
  <c r="U46" i="38"/>
  <c r="T47" i="38"/>
  <c r="S47" i="38"/>
  <c r="R47" i="38"/>
  <c r="R46" i="38" s="1"/>
  <c r="Q47" i="38"/>
  <c r="Q46" i="38"/>
  <c r="Q27" i="38" s="1"/>
  <c r="P47" i="38"/>
  <c r="O47" i="38"/>
  <c r="O46" i="38" s="1"/>
  <c r="N47" i="38"/>
  <c r="N46" i="38" s="1"/>
  <c r="L47" i="38"/>
  <c r="L46" i="38" s="1"/>
  <c r="L44" i="38" s="1"/>
  <c r="L34" i="38" s="1"/>
  <c r="L35" i="38" s="1"/>
  <c r="K47" i="38"/>
  <c r="K46" i="38" s="1"/>
  <c r="K27" i="38" s="1"/>
  <c r="J47" i="38"/>
  <c r="J46" i="38" s="1"/>
  <c r="J44" i="38" s="1"/>
  <c r="J34" i="38" s="1"/>
  <c r="I47" i="38"/>
  <c r="H47" i="38"/>
  <c r="H46" i="38" s="1"/>
  <c r="H44" i="38" s="1"/>
  <c r="G47" i="38"/>
  <c r="F47" i="38"/>
  <c r="F46" i="38" s="1"/>
  <c r="E47" i="38"/>
  <c r="E46" i="38" s="1"/>
  <c r="D47" i="38"/>
  <c r="T46" i="38"/>
  <c r="T27" i="38" s="1"/>
  <c r="P46" i="38"/>
  <c r="I46" i="38"/>
  <c r="M43" i="38"/>
  <c r="C43" i="38"/>
  <c r="V40" i="38"/>
  <c r="U40" i="38"/>
  <c r="T40" i="38"/>
  <c r="S40" i="38"/>
  <c r="R40" i="38"/>
  <c r="Q40" i="38"/>
  <c r="P40" i="38"/>
  <c r="O40" i="38"/>
  <c r="N40" i="38"/>
  <c r="X40" i="38" s="1"/>
  <c r="L40" i="38"/>
  <c r="K40" i="38"/>
  <c r="J40" i="38"/>
  <c r="I40" i="38"/>
  <c r="H40" i="38"/>
  <c r="G40" i="38"/>
  <c r="F40" i="38"/>
  <c r="E40" i="38"/>
  <c r="D40" i="38"/>
  <c r="V37" i="38"/>
  <c r="V17" i="38" s="1"/>
  <c r="U37" i="38"/>
  <c r="T37" i="38"/>
  <c r="S37" i="38"/>
  <c r="S17" i="38" s="1"/>
  <c r="S13" i="38" s="1"/>
  <c r="C12" i="24" s="1"/>
  <c r="R37" i="38"/>
  <c r="Q37" i="38"/>
  <c r="Q17" i="38" s="1"/>
  <c r="P37" i="38"/>
  <c r="O37" i="38"/>
  <c r="N37" i="38"/>
  <c r="X37" i="38" s="1"/>
  <c r="L37" i="38"/>
  <c r="L17" i="38" s="1"/>
  <c r="L13" i="38" s="1"/>
  <c r="K37" i="38"/>
  <c r="J37" i="38"/>
  <c r="I37" i="38"/>
  <c r="I17" i="38" s="1"/>
  <c r="I13" i="38" s="1"/>
  <c r="H37" i="38"/>
  <c r="H17" i="38" s="1"/>
  <c r="H13" i="38" s="1"/>
  <c r="G37" i="38"/>
  <c r="F37" i="38"/>
  <c r="E37" i="38"/>
  <c r="E17" i="38" s="1"/>
  <c r="E13" i="38" s="1"/>
  <c r="D37" i="38"/>
  <c r="V33" i="38"/>
  <c r="U33" i="38"/>
  <c r="T33" i="38"/>
  <c r="S33" i="38"/>
  <c r="R33" i="38"/>
  <c r="Q33" i="38"/>
  <c r="P33" i="38"/>
  <c r="O33" i="38"/>
  <c r="L33" i="38"/>
  <c r="K33" i="38"/>
  <c r="J33" i="38"/>
  <c r="I33" i="38"/>
  <c r="H33" i="38"/>
  <c r="G33" i="38"/>
  <c r="F33" i="38"/>
  <c r="E33" i="38"/>
  <c r="V31" i="38"/>
  <c r="R31" i="38"/>
  <c r="Q31" i="38"/>
  <c r="P31" i="38"/>
  <c r="G31" i="38"/>
  <c r="P30" i="38"/>
  <c r="L30" i="38"/>
  <c r="F30" i="38"/>
  <c r="U29" i="38"/>
  <c r="T29" i="38"/>
  <c r="S29" i="38"/>
  <c r="O29" i="38"/>
  <c r="K29" i="38"/>
  <c r="I29" i="38"/>
  <c r="G29" i="38"/>
  <c r="E29" i="38"/>
  <c r="U28" i="38"/>
  <c r="T28" i="38"/>
  <c r="Q28" i="38"/>
  <c r="L28" i="38"/>
  <c r="J28" i="38"/>
  <c r="F28" i="38"/>
  <c r="D28" i="38"/>
  <c r="V22" i="38"/>
  <c r="S22" i="38"/>
  <c r="R22" i="38"/>
  <c r="Q22" i="38"/>
  <c r="P22" i="38"/>
  <c r="O22" i="38"/>
  <c r="L22" i="38"/>
  <c r="L23" i="38" s="1"/>
  <c r="D22" i="38"/>
  <c r="V21" i="38"/>
  <c r="V23" i="38" s="1"/>
  <c r="U21" i="38"/>
  <c r="T21" i="38"/>
  <c r="T23" i="38"/>
  <c r="S21" i="38"/>
  <c r="S23" i="38" s="1"/>
  <c r="R21" i="38"/>
  <c r="Q21" i="38"/>
  <c r="P21" i="38"/>
  <c r="P23" i="38" s="1"/>
  <c r="O21" i="38"/>
  <c r="O23" i="38"/>
  <c r="N21" i="38"/>
  <c r="L21" i="38"/>
  <c r="K21" i="38"/>
  <c r="C21" i="38" s="1"/>
  <c r="J21" i="38"/>
  <c r="I21" i="38"/>
  <c r="H21" i="38"/>
  <c r="G21" i="38"/>
  <c r="F21" i="38"/>
  <c r="E21" i="38"/>
  <c r="D21" i="38"/>
  <c r="R17" i="38"/>
  <c r="R13" i="38" s="1"/>
  <c r="J17" i="38"/>
  <c r="J13" i="38" s="1"/>
  <c r="F17" i="38"/>
  <c r="E33" i="30"/>
  <c r="F33" i="30"/>
  <c r="K33" i="30" s="1"/>
  <c r="G33" i="30"/>
  <c r="H33" i="30"/>
  <c r="I33" i="30"/>
  <c r="D33" i="30"/>
  <c r="E24" i="30"/>
  <c r="F24" i="30"/>
  <c r="K24" i="30" s="1"/>
  <c r="G24" i="30"/>
  <c r="H24" i="30"/>
  <c r="I24" i="30"/>
  <c r="D24" i="30"/>
  <c r="E20" i="30"/>
  <c r="E36" i="30" s="1"/>
  <c r="J36" i="30" s="1"/>
  <c r="F20" i="30"/>
  <c r="G20" i="30"/>
  <c r="G36" i="30" s="1"/>
  <c r="L36" i="30"/>
  <c r="H20" i="30"/>
  <c r="I20" i="30"/>
  <c r="I36" i="30" s="1"/>
  <c r="D20" i="30"/>
  <c r="D16" i="30"/>
  <c r="E16" i="30"/>
  <c r="J10" i="30"/>
  <c r="J11" i="30"/>
  <c r="J12" i="30"/>
  <c r="J13" i="30"/>
  <c r="J14" i="30"/>
  <c r="J15" i="30"/>
  <c r="J16" i="30"/>
  <c r="J17" i="30"/>
  <c r="J18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9" i="30"/>
  <c r="J42" i="30"/>
  <c r="D9" i="30"/>
  <c r="D19" i="30" s="1"/>
  <c r="E9" i="30"/>
  <c r="E19" i="30"/>
  <c r="E38" i="30" s="1"/>
  <c r="J38" i="30" s="1"/>
  <c r="G16" i="30"/>
  <c r="H16" i="30"/>
  <c r="I16" i="30"/>
  <c r="F16" i="30"/>
  <c r="K16" i="30" s="1"/>
  <c r="G9" i="30"/>
  <c r="G19" i="30" s="1"/>
  <c r="H9" i="30"/>
  <c r="H19" i="30" s="1"/>
  <c r="I9" i="30"/>
  <c r="I19" i="30" s="1"/>
  <c r="I37" i="30" s="1"/>
  <c r="I40" i="30" s="1"/>
  <c r="F9" i="30"/>
  <c r="L10" i="30"/>
  <c r="L11" i="30"/>
  <c r="L12" i="30"/>
  <c r="L13" i="30"/>
  <c r="L14" i="30"/>
  <c r="L15" i="30"/>
  <c r="L16" i="30"/>
  <c r="L17" i="30"/>
  <c r="L18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9" i="30"/>
  <c r="L42" i="30"/>
  <c r="K10" i="30"/>
  <c r="K11" i="30"/>
  <c r="K12" i="30"/>
  <c r="K13" i="30"/>
  <c r="K14" i="30"/>
  <c r="K15" i="30"/>
  <c r="K17" i="30"/>
  <c r="K18" i="30"/>
  <c r="K21" i="30"/>
  <c r="K22" i="30"/>
  <c r="K23" i="30"/>
  <c r="K25" i="30"/>
  <c r="K26" i="30"/>
  <c r="K27" i="30"/>
  <c r="K28" i="30"/>
  <c r="K29" i="30"/>
  <c r="K30" i="30"/>
  <c r="K31" i="30"/>
  <c r="K32" i="30"/>
  <c r="K34" i="30"/>
  <c r="K35" i="30"/>
  <c r="K39" i="30"/>
  <c r="K42" i="30"/>
  <c r="G10" i="29"/>
  <c r="G11" i="29"/>
  <c r="G12" i="29"/>
  <c r="G13" i="29"/>
  <c r="G14" i="29"/>
  <c r="G15" i="29"/>
  <c r="G17" i="29"/>
  <c r="G18" i="29"/>
  <c r="G21" i="29"/>
  <c r="G22" i="29"/>
  <c r="G23" i="29"/>
  <c r="G25" i="29"/>
  <c r="G26" i="29"/>
  <c r="G27" i="29"/>
  <c r="G28" i="29"/>
  <c r="G29" i="29"/>
  <c r="G30" i="29"/>
  <c r="G31" i="29"/>
  <c r="G32" i="29"/>
  <c r="G34" i="29"/>
  <c r="G35" i="29"/>
  <c r="G39" i="29"/>
  <c r="G42" i="29"/>
  <c r="G43" i="29"/>
  <c r="G44" i="29"/>
  <c r="A2" i="24"/>
  <c r="B5" i="29"/>
  <c r="E33" i="29"/>
  <c r="G33" i="29" s="1"/>
  <c r="F33" i="29"/>
  <c r="D33" i="29"/>
  <c r="E24" i="29"/>
  <c r="F24" i="29"/>
  <c r="F57" i="29" s="1"/>
  <c r="D24" i="29"/>
  <c r="D57" i="29" s="1"/>
  <c r="E20" i="29"/>
  <c r="E36" i="29" s="1"/>
  <c r="F20" i="29"/>
  <c r="G20" i="29" s="1"/>
  <c r="D20" i="29"/>
  <c r="E16" i="29"/>
  <c r="G16" i="29" s="1"/>
  <c r="F16" i="29"/>
  <c r="D16" i="29"/>
  <c r="E9" i="29"/>
  <c r="E19" i="29" s="1"/>
  <c r="E60" i="29" s="1"/>
  <c r="F9" i="29"/>
  <c r="D9" i="29"/>
  <c r="D19" i="29" s="1"/>
  <c r="D60" i="29" s="1"/>
  <c r="G52" i="29"/>
  <c r="B52" i="29"/>
  <c r="B48" i="29"/>
  <c r="M19" i="18"/>
  <c r="B48" i="30"/>
  <c r="B44" i="30"/>
  <c r="I48" i="30"/>
  <c r="F50" i="18"/>
  <c r="H50" i="18" s="1"/>
  <c r="F58" i="18"/>
  <c r="F122" i="18" s="1"/>
  <c r="G50" i="18"/>
  <c r="G58" i="18"/>
  <c r="G122" i="18" s="1"/>
  <c r="B30" i="24"/>
  <c r="C30" i="24" s="1"/>
  <c r="C24" i="24"/>
  <c r="G64" i="18"/>
  <c r="G138" i="18" s="1"/>
  <c r="G81" i="18"/>
  <c r="H81" i="18" s="1"/>
  <c r="G92" i="18"/>
  <c r="G21" i="18"/>
  <c r="G24" i="18"/>
  <c r="G42" i="18"/>
  <c r="M11" i="18" s="1"/>
  <c r="M20" i="18" s="1"/>
  <c r="E15" i="18"/>
  <c r="E140" i="18" s="1"/>
  <c r="E64" i="18"/>
  <c r="E138" i="18" s="1"/>
  <c r="E50" i="18"/>
  <c r="E58" i="18"/>
  <c r="E137" i="18" s="1"/>
  <c r="F81" i="18"/>
  <c r="F125" i="18" s="1"/>
  <c r="E81" i="18"/>
  <c r="F21" i="18"/>
  <c r="H21" i="18"/>
  <c r="F24" i="18"/>
  <c r="E14" i="18"/>
  <c r="E13" i="18" s="1"/>
  <c r="E21" i="18"/>
  <c r="E24" i="18"/>
  <c r="E31" i="18"/>
  <c r="E124" i="18"/>
  <c r="E125" i="18" s="1"/>
  <c r="F92" i="18"/>
  <c r="E92" i="18"/>
  <c r="E112" i="18" s="1"/>
  <c r="F42" i="18"/>
  <c r="E42" i="18"/>
  <c r="E24" i="20"/>
  <c r="E12" i="20"/>
  <c r="E23" i="19"/>
  <c r="E22" i="19" s="1"/>
  <c r="E13" i="19"/>
  <c r="E12" i="19" s="1"/>
  <c r="F24" i="20"/>
  <c r="F12" i="20"/>
  <c r="F23" i="19"/>
  <c r="F13" i="19"/>
  <c r="F12" i="19"/>
  <c r="H12" i="19" s="1"/>
  <c r="H35" i="19"/>
  <c r="H34" i="19"/>
  <c r="H31" i="19"/>
  <c r="H30" i="19"/>
  <c r="H29" i="19"/>
  <c r="H28" i="19"/>
  <c r="H27" i="19"/>
  <c r="H26" i="19"/>
  <c r="H25" i="19"/>
  <c r="H24" i="19"/>
  <c r="H21" i="19"/>
  <c r="H20" i="19"/>
  <c r="H19" i="19"/>
  <c r="H18" i="19"/>
  <c r="H17" i="19"/>
  <c r="H16" i="19"/>
  <c r="H15" i="19"/>
  <c r="H14" i="19"/>
  <c r="H35" i="20"/>
  <c r="H34" i="20"/>
  <c r="H33" i="20"/>
  <c r="H32" i="20"/>
  <c r="H31" i="20"/>
  <c r="H30" i="20"/>
  <c r="H29" i="20"/>
  <c r="H28" i="20"/>
  <c r="H27" i="20"/>
  <c r="H26" i="20"/>
  <c r="H25" i="20"/>
  <c r="H23" i="20"/>
  <c r="H22" i="20"/>
  <c r="H21" i="20"/>
  <c r="H20" i="20"/>
  <c r="H19" i="20"/>
  <c r="H18" i="20"/>
  <c r="H17" i="20"/>
  <c r="H16" i="20"/>
  <c r="H15" i="20"/>
  <c r="H14" i="20"/>
  <c r="H13" i="20"/>
  <c r="H95" i="18"/>
  <c r="H94" i="18"/>
  <c r="H93" i="18"/>
  <c r="H91" i="18"/>
  <c r="H90" i="18"/>
  <c r="H89" i="18"/>
  <c r="H88" i="18"/>
  <c r="H87" i="18"/>
  <c r="H86" i="18"/>
  <c r="H85" i="18"/>
  <c r="H84" i="18"/>
  <c r="H82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3" i="18"/>
  <c r="H62" i="18"/>
  <c r="H61" i="18"/>
  <c r="H60" i="18"/>
  <c r="H57" i="18"/>
  <c r="H56" i="18"/>
  <c r="H55" i="18"/>
  <c r="H54" i="18"/>
  <c r="H53" i="18"/>
  <c r="H52" i="18"/>
  <c r="H51" i="18"/>
  <c r="H47" i="18"/>
  <c r="H46" i="18"/>
  <c r="H45" i="18"/>
  <c r="H44" i="18"/>
  <c r="H41" i="18"/>
  <c r="H39" i="18"/>
  <c r="H38" i="18"/>
  <c r="H37" i="18"/>
  <c r="H36" i="18"/>
  <c r="H35" i="18"/>
  <c r="H34" i="18"/>
  <c r="H33" i="18"/>
  <c r="H29" i="18"/>
  <c r="H28" i="18"/>
  <c r="H27" i="18"/>
  <c r="H26" i="18"/>
  <c r="H23" i="18"/>
  <c r="H83" i="18"/>
  <c r="H59" i="18"/>
  <c r="H43" i="18"/>
  <c r="H25" i="18"/>
  <c r="H22" i="18"/>
  <c r="G44" i="19"/>
  <c r="B44" i="19"/>
  <c r="B40" i="19"/>
  <c r="G46" i="20"/>
  <c r="B46" i="20"/>
  <c r="B42" i="20"/>
  <c r="G106" i="18"/>
  <c r="G23" i="19"/>
  <c r="G22" i="19" s="1"/>
  <c r="G13" i="19"/>
  <c r="G12" i="19" s="1"/>
  <c r="H13" i="19"/>
  <c r="D26" i="19"/>
  <c r="D27" i="19"/>
  <c r="D28" i="19" s="1"/>
  <c r="D29" i="19" s="1"/>
  <c r="D30" i="19" s="1"/>
  <c r="D31" i="19" s="1"/>
  <c r="D32" i="19" s="1"/>
  <c r="D33" i="19" s="1"/>
  <c r="D34" i="19" s="1"/>
  <c r="D35" i="19" s="1"/>
  <c r="D14" i="19"/>
  <c r="D15" i="19" s="1"/>
  <c r="D16" i="19" s="1"/>
  <c r="D17" i="19" s="1"/>
  <c r="D18" i="19" s="1"/>
  <c r="D19" i="19" s="1"/>
  <c r="D20" i="19" s="1"/>
  <c r="D21" i="19" s="1"/>
  <c r="D22" i="19" s="1"/>
  <c r="D23" i="19" s="1"/>
  <c r="C7" i="19"/>
  <c r="G24" i="20"/>
  <c r="G12" i="20"/>
  <c r="H12" i="20"/>
  <c r="D25" i="20"/>
  <c r="D26" i="20" s="1"/>
  <c r="D27" i="20" s="1"/>
  <c r="D28" i="20"/>
  <c r="D29" i="20" s="1"/>
  <c r="D30" i="20" s="1"/>
  <c r="D31" i="20" s="1"/>
  <c r="D32" i="20" s="1"/>
  <c r="D33" i="20" s="1"/>
  <c r="D34" i="20" s="1"/>
  <c r="D35" i="20" s="1"/>
  <c r="D36" i="20" s="1"/>
  <c r="D37" i="20" s="1"/>
  <c r="D13" i="20"/>
  <c r="D14" i="20"/>
  <c r="D15" i="20"/>
  <c r="D16" i="20" s="1"/>
  <c r="D17" i="20" s="1"/>
  <c r="D18" i="20" s="1"/>
  <c r="D19" i="20" s="1"/>
  <c r="D20" i="20" s="1"/>
  <c r="D21" i="20" s="1"/>
  <c r="D22" i="20" s="1"/>
  <c r="D23" i="20" s="1"/>
  <c r="C7" i="20"/>
  <c r="H42" i="18"/>
  <c r="B106" i="18"/>
  <c r="B102" i="18"/>
  <c r="C7" i="18"/>
  <c r="D13" i="18"/>
  <c r="D14" i="18"/>
  <c r="D15" i="18"/>
  <c r="D16" i="18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E122" i="18"/>
  <c r="C28" i="24"/>
  <c r="C26" i="24"/>
  <c r="C25" i="24"/>
  <c r="C27" i="24"/>
  <c r="H17" i="18"/>
  <c r="G31" i="18"/>
  <c r="G18" i="18"/>
  <c r="F124" i="18"/>
  <c r="H20" i="18"/>
  <c r="F15" i="18"/>
  <c r="F140" i="18" s="1"/>
  <c r="F31" i="18"/>
  <c r="H31" i="18" s="1"/>
  <c r="G15" i="18"/>
  <c r="G140" i="18" s="1"/>
  <c r="G124" i="18"/>
  <c r="G125" i="18" s="1"/>
  <c r="H16" i="18"/>
  <c r="H32" i="18"/>
  <c r="F18" i="18"/>
  <c r="H18" i="18" s="1"/>
  <c r="H19" i="18"/>
  <c r="H30" i="18"/>
  <c r="C34" i="39"/>
  <c r="X34" i="39" s="1"/>
  <c r="C51" i="39"/>
  <c r="X51" i="39"/>
  <c r="E52" i="39"/>
  <c r="N32" i="39"/>
  <c r="X37" i="39"/>
  <c r="Y42" i="39"/>
  <c r="X47" i="39"/>
  <c r="X26" i="39"/>
  <c r="X22" i="39"/>
  <c r="P52" i="39"/>
  <c r="Y52" i="39"/>
  <c r="X57" i="39"/>
  <c r="D16" i="39"/>
  <c r="Y16" i="39"/>
  <c r="X19" i="39"/>
  <c r="Y32" i="39"/>
  <c r="C21" i="39"/>
  <c r="Y41" i="39"/>
  <c r="C52" i="39"/>
  <c r="X52" i="39" s="1"/>
  <c r="Y34" i="39"/>
  <c r="Y51" i="39"/>
  <c r="Y21" i="39"/>
  <c r="N28" i="38"/>
  <c r="E28" i="38"/>
  <c r="J27" i="38"/>
  <c r="F27" i="38"/>
  <c r="F44" i="38"/>
  <c r="F38" i="38" s="1"/>
  <c r="R101" i="38"/>
  <c r="T17" i="38"/>
  <c r="T13" i="38" s="1"/>
  <c r="H22" i="38"/>
  <c r="E30" i="38"/>
  <c r="R30" i="38"/>
  <c r="G30" i="38"/>
  <c r="K30" i="38"/>
  <c r="L102" i="38"/>
  <c r="G101" i="38"/>
  <c r="G102" i="38"/>
  <c r="R126" i="38"/>
  <c r="R127" i="38" s="1"/>
  <c r="F22" i="38"/>
  <c r="K22" i="38"/>
  <c r="P27" i="38"/>
  <c r="K101" i="38"/>
  <c r="K102" i="38" s="1"/>
  <c r="Q101" i="38"/>
  <c r="F101" i="38"/>
  <c r="F102" i="38" s="1"/>
  <c r="O126" i="38"/>
  <c r="O127" i="38" s="1"/>
  <c r="F13" i="38"/>
  <c r="H27" i="38"/>
  <c r="H25" i="38" s="1"/>
  <c r="F23" i="38"/>
  <c r="H23" i="38"/>
  <c r="J38" i="38"/>
  <c r="E31" i="38"/>
  <c r="E22" i="38"/>
  <c r="I31" i="38"/>
  <c r="T31" i="38"/>
  <c r="T44" i="38"/>
  <c r="D23" i="38"/>
  <c r="Q23" i="38"/>
  <c r="I27" i="38"/>
  <c r="D46" i="38"/>
  <c r="L27" i="38"/>
  <c r="L25" i="38" s="1"/>
  <c r="K26" i="38"/>
  <c r="Q44" i="38"/>
  <c r="R44" i="38"/>
  <c r="R45" i="38" s="1"/>
  <c r="R27" i="38"/>
  <c r="R25" i="38" s="1"/>
  <c r="V27" i="38"/>
  <c r="C56" i="38"/>
  <c r="N88" i="38"/>
  <c r="E105" i="38"/>
  <c r="E101" i="38"/>
  <c r="I101" i="38"/>
  <c r="I102" i="38"/>
  <c r="I105" i="38"/>
  <c r="V112" i="38"/>
  <c r="P168" i="38"/>
  <c r="M167" i="38"/>
  <c r="M168" i="38"/>
  <c r="U27" i="38"/>
  <c r="C66" i="38"/>
  <c r="W66" i="38" s="1"/>
  <c r="C69" i="38"/>
  <c r="W69" i="38" s="1"/>
  <c r="C72" i="38"/>
  <c r="W72" i="38" s="1"/>
  <c r="N112" i="38"/>
  <c r="M133" i="38"/>
  <c r="N126" i="38"/>
  <c r="N127" i="38"/>
  <c r="D88" i="38"/>
  <c r="Q102" i="38"/>
  <c r="M104" i="38"/>
  <c r="M105" i="38"/>
  <c r="O101" i="38"/>
  <c r="S105" i="38"/>
  <c r="S101" i="38"/>
  <c r="S102" i="38" s="1"/>
  <c r="J101" i="38"/>
  <c r="J112" i="38"/>
  <c r="F112" i="38"/>
  <c r="D120" i="38"/>
  <c r="C94" i="38"/>
  <c r="R102" i="38"/>
  <c r="D105" i="38"/>
  <c r="C104" i="38"/>
  <c r="W104" i="38" s="1"/>
  <c r="D126" i="38"/>
  <c r="P126" i="38"/>
  <c r="P127" i="38" s="1"/>
  <c r="T126" i="38"/>
  <c r="T127" i="38"/>
  <c r="E161" i="38"/>
  <c r="C160" i="38"/>
  <c r="W160" i="38"/>
  <c r="C161" i="38"/>
  <c r="W161" i="38" s="1"/>
  <c r="N175" i="38"/>
  <c r="M174" i="38"/>
  <c r="M175" i="38" s="1"/>
  <c r="M128" i="38"/>
  <c r="C133" i="38"/>
  <c r="W133" i="38" s="1"/>
  <c r="I126" i="38"/>
  <c r="I127" i="38"/>
  <c r="M119" i="38"/>
  <c r="M120" i="38" s="1"/>
  <c r="D175" i="38"/>
  <c r="C174" i="38"/>
  <c r="W174" i="38" s="1"/>
  <c r="F183" i="38"/>
  <c r="C140" i="38"/>
  <c r="W140" i="38" s="1"/>
  <c r="M153" i="38"/>
  <c r="M154" i="38"/>
  <c r="N154" i="38"/>
  <c r="M140" i="38"/>
  <c r="D154" i="38"/>
  <c r="O161" i="38"/>
  <c r="M160" i="38"/>
  <c r="M161" i="38" s="1"/>
  <c r="H40" i="18"/>
  <c r="D14" i="39"/>
  <c r="X21" i="39"/>
  <c r="J41" i="38"/>
  <c r="J42" i="38" s="1"/>
  <c r="J45" i="38"/>
  <c r="E102" i="38"/>
  <c r="R26" i="38"/>
  <c r="H34" i="38"/>
  <c r="H35" i="38"/>
  <c r="U26" i="38"/>
  <c r="R38" i="38"/>
  <c r="L38" i="38"/>
  <c r="L39" i="38" s="1"/>
  <c r="I26" i="38"/>
  <c r="E23" i="38"/>
  <c r="Q41" i="38"/>
  <c r="Q42" i="38" s="1"/>
  <c r="T45" i="38"/>
  <c r="T41" i="38"/>
  <c r="T42" i="38"/>
  <c r="T34" i="38"/>
  <c r="T35" i="38"/>
  <c r="J39" i="38"/>
  <c r="Y14" i="39"/>
  <c r="D15" i="39"/>
  <c r="Y15" i="39"/>
  <c r="Q45" i="38"/>
  <c r="Q38" i="38"/>
  <c r="H41" i="38"/>
  <c r="H42" i="38" s="1"/>
  <c r="H38" i="38"/>
  <c r="H45" i="38"/>
  <c r="T14" i="39"/>
  <c r="T15" i="39" s="1"/>
  <c r="E33" i="19"/>
  <c r="E32" i="19"/>
  <c r="H92" i="18"/>
  <c r="F113" i="18"/>
  <c r="H24" i="18"/>
  <c r="V28" i="38"/>
  <c r="V26" i="38" s="1"/>
  <c r="U44" i="38"/>
  <c r="U22" i="38"/>
  <c r="U23" i="38"/>
  <c r="Q34" i="38"/>
  <c r="Q35" i="38" s="1"/>
  <c r="S46" i="38"/>
  <c r="L26" i="38"/>
  <c r="E27" i="38"/>
  <c r="L45" i="38"/>
  <c r="M21" i="38"/>
  <c r="R23" i="38"/>
  <c r="Q26" i="38"/>
  <c r="F112" i="18"/>
  <c r="U31" i="38"/>
  <c r="U25" i="38"/>
  <c r="J35" i="38"/>
  <c r="G46" i="38"/>
  <c r="O27" i="38"/>
  <c r="O26" i="38" s="1"/>
  <c r="V44" i="38"/>
  <c r="T101" i="38"/>
  <c r="D168" i="38"/>
  <c r="V105" i="38"/>
  <c r="V101" i="38"/>
  <c r="V102" i="38"/>
  <c r="D127" i="38"/>
  <c r="P112" i="38"/>
  <c r="P101" i="38"/>
  <c r="P102" i="38"/>
  <c r="K126" i="38"/>
  <c r="K127" i="38" s="1"/>
  <c r="H101" i="38"/>
  <c r="H102" i="38" s="1"/>
  <c r="F34" i="38"/>
  <c r="F35" i="38" s="1"/>
  <c r="D161" i="38"/>
  <c r="N101" i="38"/>
  <c r="C119" i="38"/>
  <c r="W119" i="38" s="1"/>
  <c r="V126" i="38"/>
  <c r="V127" i="38" s="1"/>
  <c r="D95" i="38"/>
  <c r="U105" i="38"/>
  <c r="S27" i="38"/>
  <c r="S44" i="38"/>
  <c r="S34" i="38" s="1"/>
  <c r="H39" i="38"/>
  <c r="G44" i="38"/>
  <c r="G41" i="38" s="1"/>
  <c r="G42" i="38" s="1"/>
  <c r="Q18" i="38"/>
  <c r="Q14" i="38" s="1"/>
  <c r="D10" i="24" s="1"/>
  <c r="T102" i="38"/>
  <c r="U45" i="38"/>
  <c r="U34" i="38"/>
  <c r="U35" i="38"/>
  <c r="U41" i="38"/>
  <c r="U42" i="38" s="1"/>
  <c r="V45" i="38"/>
  <c r="V41" i="38"/>
  <c r="V38" i="38"/>
  <c r="V39" i="38" s="1"/>
  <c r="V34" i="38"/>
  <c r="V35" i="38" s="1"/>
  <c r="S41" i="38"/>
  <c r="S45" i="38"/>
  <c r="F19" i="29" l="1"/>
  <c r="F55" i="29" s="1"/>
  <c r="N81" i="38"/>
  <c r="X80" i="38"/>
  <c r="M65" i="38"/>
  <c r="X65" i="38"/>
  <c r="M75" i="38"/>
  <c r="N95" i="38"/>
  <c r="N102" i="38"/>
  <c r="X101" i="38"/>
  <c r="N17" i="38"/>
  <c r="X17" i="38" s="1"/>
  <c r="H36" i="30"/>
  <c r="H37" i="30" s="1"/>
  <c r="H40" i="30" s="1"/>
  <c r="K20" i="30"/>
  <c r="K9" i="30"/>
  <c r="G38" i="30"/>
  <c r="L38" i="30" s="1"/>
  <c r="G37" i="30"/>
  <c r="G40" i="30" s="1"/>
  <c r="L40" i="30" s="1"/>
  <c r="L19" i="30"/>
  <c r="J9" i="30"/>
  <c r="L9" i="30"/>
  <c r="G137" i="18"/>
  <c r="H64" i="18"/>
  <c r="H58" i="18"/>
  <c r="G130" i="18"/>
  <c r="G49" i="18"/>
  <c r="G136" i="18" s="1"/>
  <c r="T26" i="38"/>
  <c r="R18" i="38"/>
  <c r="R14" i="38" s="1"/>
  <c r="D11" i="24" s="1"/>
  <c r="W149" i="38"/>
  <c r="G112" i="18"/>
  <c r="G113" i="18"/>
  <c r="G14" i="18"/>
  <c r="G13" i="18" s="1"/>
  <c r="H15" i="18"/>
  <c r="W90" i="38"/>
  <c r="S38" i="38"/>
  <c r="S39" i="38" s="1"/>
  <c r="W89" i="38"/>
  <c r="C29" i="24"/>
  <c r="G33" i="19"/>
  <c r="W99" i="38"/>
  <c r="M87" i="38"/>
  <c r="M88" i="38" s="1"/>
  <c r="W92" i="38"/>
  <c r="S42" i="38"/>
  <c r="I44" i="38"/>
  <c r="I45" i="38" s="1"/>
  <c r="S35" i="38"/>
  <c r="C95" i="38"/>
  <c r="M182" i="38"/>
  <c r="M183" i="38" s="1"/>
  <c r="W185" i="38"/>
  <c r="C182" i="38"/>
  <c r="I22" i="38"/>
  <c r="I23" i="38" s="1"/>
  <c r="W57" i="38"/>
  <c r="M80" i="38"/>
  <c r="M81" i="38" s="1"/>
  <c r="W82" i="38"/>
  <c r="N27" i="38"/>
  <c r="N26" i="38" s="1"/>
  <c r="M46" i="38"/>
  <c r="M27" i="38" s="1"/>
  <c r="M47" i="38"/>
  <c r="N30" i="38"/>
  <c r="X30" i="38" s="1"/>
  <c r="W67" i="38"/>
  <c r="W55" i="38"/>
  <c r="W56" i="38"/>
  <c r="W48" i="38"/>
  <c r="W60" i="38"/>
  <c r="W61" i="38"/>
  <c r="W79" i="38"/>
  <c r="M146" i="38"/>
  <c r="M147" i="38" s="1"/>
  <c r="W85" i="38"/>
  <c r="W68" i="38"/>
  <c r="I25" i="38"/>
  <c r="I38" i="38"/>
  <c r="D147" i="38"/>
  <c r="E25" i="38"/>
  <c r="M33" i="38"/>
  <c r="C87" i="38"/>
  <c r="M111" i="38"/>
  <c r="M112" i="38" s="1"/>
  <c r="W117" i="38"/>
  <c r="M100" i="38"/>
  <c r="W100" i="38"/>
  <c r="O102" i="38"/>
  <c r="O17" i="38"/>
  <c r="W93" i="38"/>
  <c r="F36" i="29"/>
  <c r="F37" i="29" s="1"/>
  <c r="F40" i="29" s="1"/>
  <c r="F69" i="29" s="1"/>
  <c r="F60" i="29"/>
  <c r="F63" i="29"/>
  <c r="E58" i="29"/>
  <c r="E56" i="29"/>
  <c r="E61" i="29"/>
  <c r="E64" i="29"/>
  <c r="E63" i="29"/>
  <c r="E37" i="29"/>
  <c r="E55" i="29"/>
  <c r="E38" i="29"/>
  <c r="G19" i="29"/>
  <c r="G9" i="29"/>
  <c r="E65" i="29"/>
  <c r="W151" i="38"/>
  <c r="M30" i="38"/>
  <c r="W150" i="38"/>
  <c r="W148" i="38"/>
  <c r="W43" i="38"/>
  <c r="W145" i="38"/>
  <c r="C80" i="38"/>
  <c r="C65" i="38"/>
  <c r="C58" i="38"/>
  <c r="C47" i="38"/>
  <c r="D27" i="38"/>
  <c r="J26" i="38"/>
  <c r="D30" i="38"/>
  <c r="C46" i="38"/>
  <c r="D44" i="38"/>
  <c r="C175" i="38"/>
  <c r="W175" i="38" s="1"/>
  <c r="D36" i="30"/>
  <c r="D38" i="30" s="1"/>
  <c r="E37" i="30"/>
  <c r="J37" i="30" s="1"/>
  <c r="J19" i="30"/>
  <c r="D36" i="29"/>
  <c r="D38" i="29" s="1"/>
  <c r="D66" i="29" s="1"/>
  <c r="D55" i="29"/>
  <c r="D63" i="29"/>
  <c r="E113" i="18"/>
  <c r="E49" i="18"/>
  <c r="E48" i="18" s="1"/>
  <c r="E119" i="18" s="1"/>
  <c r="E130" i="18"/>
  <c r="E12" i="18"/>
  <c r="E116" i="18" s="1"/>
  <c r="F137" i="18"/>
  <c r="F130" i="18"/>
  <c r="F14" i="18"/>
  <c r="C111" i="38"/>
  <c r="W111" i="38" s="1"/>
  <c r="C33" i="38"/>
  <c r="D17" i="38"/>
  <c r="C40" i="38"/>
  <c r="W21" i="38"/>
  <c r="E45" i="38"/>
  <c r="E38" i="38"/>
  <c r="E18" i="38" s="1"/>
  <c r="E19" i="38" s="1"/>
  <c r="E41" i="38"/>
  <c r="E42" i="38" s="1"/>
  <c r="E34" i="38"/>
  <c r="E35" i="38" s="1"/>
  <c r="C126" i="38"/>
  <c r="W128" i="38"/>
  <c r="F39" i="38"/>
  <c r="N31" i="38"/>
  <c r="N22" i="38"/>
  <c r="G34" i="38"/>
  <c r="G35" i="38" s="1"/>
  <c r="G27" i="38"/>
  <c r="O25" i="38"/>
  <c r="V25" i="38"/>
  <c r="M56" i="38"/>
  <c r="M28" i="38" s="1"/>
  <c r="N44" i="38"/>
  <c r="K23" i="38"/>
  <c r="S126" i="38"/>
  <c r="S127" i="38" s="1"/>
  <c r="C167" i="38"/>
  <c r="F25" i="38"/>
  <c r="G37" i="20"/>
  <c r="G36" i="20"/>
  <c r="E57" i="29"/>
  <c r="G24" i="29"/>
  <c r="T25" i="38"/>
  <c r="E16" i="39"/>
  <c r="C17" i="39"/>
  <c r="X17" i="39" s="1"/>
  <c r="G45" i="38"/>
  <c r="Q39" i="38"/>
  <c r="H18" i="38"/>
  <c r="L41" i="38"/>
  <c r="L42" i="38" s="1"/>
  <c r="C28" i="38"/>
  <c r="R39" i="38"/>
  <c r="L18" i="38"/>
  <c r="L14" i="38" s="1"/>
  <c r="R34" i="38"/>
  <c r="R35" i="38" s="1"/>
  <c r="C153" i="38"/>
  <c r="J102" i="38"/>
  <c r="H26" i="38"/>
  <c r="J126" i="38"/>
  <c r="J127" i="38" s="1"/>
  <c r="G22" i="38"/>
  <c r="G183" i="38"/>
  <c r="F22" i="19"/>
  <c r="H23" i="19"/>
  <c r="V18" i="38"/>
  <c r="V14" i="38" s="1"/>
  <c r="D15" i="24" s="1"/>
  <c r="I18" i="38"/>
  <c r="I19" i="38" s="1"/>
  <c r="U38" i="38"/>
  <c r="U18" i="38" s="1"/>
  <c r="U14" i="38" s="1"/>
  <c r="D14" i="24" s="1"/>
  <c r="M66" i="38"/>
  <c r="M31" i="38" s="1"/>
  <c r="C146" i="38"/>
  <c r="E128" i="18"/>
  <c r="E135" i="18"/>
  <c r="S112" i="38"/>
  <c r="S30" i="38"/>
  <c r="S25" i="38" s="1"/>
  <c r="N41" i="39"/>
  <c r="C42" i="39"/>
  <c r="X42" i="39" s="1"/>
  <c r="S26" i="38"/>
  <c r="E39" i="38"/>
  <c r="E26" i="38"/>
  <c r="L37" i="30"/>
  <c r="R19" i="38"/>
  <c r="M94" i="38"/>
  <c r="M95" i="38" s="1"/>
  <c r="F26" i="38"/>
  <c r="G32" i="19"/>
  <c r="F37" i="20"/>
  <c r="H24" i="20"/>
  <c r="F36" i="20"/>
  <c r="F19" i="30"/>
  <c r="D37" i="30"/>
  <c r="F36" i="30"/>
  <c r="J22" i="38"/>
  <c r="J23" i="38" s="1"/>
  <c r="J31" i="38"/>
  <c r="J25" i="38" s="1"/>
  <c r="F126" i="38"/>
  <c r="F127" i="38" s="1"/>
  <c r="C32" i="39"/>
  <c r="X32" i="39" s="1"/>
  <c r="N34" i="39"/>
  <c r="C112" i="38"/>
  <c r="W112" i="38" s="1"/>
  <c r="M58" i="38"/>
  <c r="M29" i="38" s="1"/>
  <c r="P29" i="38"/>
  <c r="P25" i="38" s="1"/>
  <c r="P44" i="38"/>
  <c r="G38" i="38"/>
  <c r="C120" i="38"/>
  <c r="W120" i="38" s="1"/>
  <c r="F42" i="38"/>
  <c r="R41" i="38"/>
  <c r="R42" i="38" s="1"/>
  <c r="C105" i="38"/>
  <c r="W105" i="38" s="1"/>
  <c r="K44" i="38"/>
  <c r="F45" i="38"/>
  <c r="I38" i="30"/>
  <c r="I41" i="30" s="1"/>
  <c r="U112" i="38"/>
  <c r="U101" i="38"/>
  <c r="S18" i="38"/>
  <c r="S14" i="38" s="1"/>
  <c r="F41" i="38"/>
  <c r="T38" i="38"/>
  <c r="O44" i="38"/>
  <c r="F138" i="18"/>
  <c r="F49" i="18"/>
  <c r="L19" i="38"/>
  <c r="U39" i="38"/>
  <c r="Q25" i="38"/>
  <c r="M69" i="38"/>
  <c r="D101" i="38"/>
  <c r="D112" i="38"/>
  <c r="K31" i="38"/>
  <c r="K25" i="38" s="1"/>
  <c r="K183" i="38"/>
  <c r="N17" i="39"/>
  <c r="O16" i="39"/>
  <c r="W17" i="39"/>
  <c r="W16" i="39" s="1"/>
  <c r="W14" i="39" s="1"/>
  <c r="W15" i="39" s="1"/>
  <c r="N21" i="39"/>
  <c r="C46" i="39"/>
  <c r="X46" i="39" s="1"/>
  <c r="Y46" i="39"/>
  <c r="N51" i="39"/>
  <c r="N52" i="39" s="1"/>
  <c r="D183" i="38"/>
  <c r="G17" i="38"/>
  <c r="M40" i="38"/>
  <c r="W40" i="38" s="1"/>
  <c r="V42" i="38"/>
  <c r="K17" i="38"/>
  <c r="L15" i="38"/>
  <c r="C11" i="24"/>
  <c r="Q13" i="38"/>
  <c r="Q15" i="38" s="1"/>
  <c r="Q19" i="38"/>
  <c r="C13" i="24"/>
  <c r="N13" i="38"/>
  <c r="V13" i="38"/>
  <c r="O13" i="38"/>
  <c r="I39" i="38"/>
  <c r="U17" i="38"/>
  <c r="M17" i="38" s="1"/>
  <c r="C31" i="38"/>
  <c r="C37" i="38"/>
  <c r="M37" i="38"/>
  <c r="W65" i="38"/>
  <c r="H14" i="18" l="1"/>
  <c r="N34" i="38"/>
  <c r="X34" i="38" s="1"/>
  <c r="X44" i="38"/>
  <c r="W95" i="38"/>
  <c r="K36" i="30"/>
  <c r="H38" i="30"/>
  <c r="H41" i="30" s="1"/>
  <c r="G41" i="30"/>
  <c r="L41" i="30" s="1"/>
  <c r="G48" i="18"/>
  <c r="G120" i="18" s="1"/>
  <c r="G117" i="18"/>
  <c r="G129" i="18"/>
  <c r="R15" i="38"/>
  <c r="W87" i="38"/>
  <c r="S19" i="38"/>
  <c r="I41" i="38"/>
  <c r="I42" i="38" s="1"/>
  <c r="I34" i="38"/>
  <c r="I35" i="38" s="1"/>
  <c r="W28" i="38"/>
  <c r="W80" i="38"/>
  <c r="W31" i="38"/>
  <c r="W182" i="38"/>
  <c r="C183" i="38"/>
  <c r="W183" i="38" s="1"/>
  <c r="I14" i="38"/>
  <c r="I15" i="38" s="1"/>
  <c r="W47" i="38"/>
  <c r="N25" i="38"/>
  <c r="X25" i="38" s="1"/>
  <c r="M26" i="38"/>
  <c r="M44" i="38"/>
  <c r="M45" i="38" s="1"/>
  <c r="W33" i="38"/>
  <c r="C88" i="38"/>
  <c r="W88" i="38" s="1"/>
  <c r="D45" i="38"/>
  <c r="D34" i="38"/>
  <c r="D38" i="38"/>
  <c r="C38" i="38" s="1"/>
  <c r="W94" i="38"/>
  <c r="F66" i="29"/>
  <c r="G36" i="29"/>
  <c r="F64" i="29"/>
  <c r="F65" i="29"/>
  <c r="F61" i="29"/>
  <c r="F56" i="29"/>
  <c r="F67" i="29"/>
  <c r="F58" i="29"/>
  <c r="G37" i="29"/>
  <c r="E40" i="29"/>
  <c r="E41" i="29" s="1"/>
  <c r="E66" i="29"/>
  <c r="V19" i="38"/>
  <c r="M25" i="38"/>
  <c r="F13" i="18"/>
  <c r="F128" i="18" s="1"/>
  <c r="C44" i="38"/>
  <c r="C81" i="38"/>
  <c r="W81" i="38" s="1"/>
  <c r="W58" i="38"/>
  <c r="C29" i="38"/>
  <c r="W29" i="38" s="1"/>
  <c r="D25" i="38"/>
  <c r="W46" i="38"/>
  <c r="D26" i="38"/>
  <c r="C27" i="38"/>
  <c r="W27" i="38" s="1"/>
  <c r="E14" i="38"/>
  <c r="E15" i="38" s="1"/>
  <c r="D41" i="38"/>
  <c r="E41" i="30"/>
  <c r="J41" i="30" s="1"/>
  <c r="E40" i="30"/>
  <c r="J40" i="30" s="1"/>
  <c r="D65" i="29"/>
  <c r="D58" i="29"/>
  <c r="D56" i="29"/>
  <c r="D37" i="29"/>
  <c r="D40" i="29" s="1"/>
  <c r="D41" i="29" s="1"/>
  <c r="D68" i="29" s="1"/>
  <c r="D64" i="29"/>
  <c r="D61" i="29"/>
  <c r="E117" i="18"/>
  <c r="E110" i="18"/>
  <c r="E111" i="18"/>
  <c r="E129" i="18"/>
  <c r="E136" i="18"/>
  <c r="E115" i="18"/>
  <c r="C30" i="38"/>
  <c r="D13" i="38"/>
  <c r="X13" i="38" s="1"/>
  <c r="C101" i="38"/>
  <c r="D102" i="38"/>
  <c r="H14" i="38"/>
  <c r="H15" i="38" s="1"/>
  <c r="H19" i="38"/>
  <c r="N41" i="38"/>
  <c r="X41" i="38" s="1"/>
  <c r="N38" i="38"/>
  <c r="X38" i="38" s="1"/>
  <c r="N45" i="38"/>
  <c r="N23" i="38"/>
  <c r="M22" i="38"/>
  <c r="M23" i="38" s="1"/>
  <c r="O38" i="38"/>
  <c r="O34" i="38"/>
  <c r="O35" i="38" s="1"/>
  <c r="O41" i="38"/>
  <c r="O42" i="38" s="1"/>
  <c r="O45" i="38"/>
  <c r="M101" i="38"/>
  <c r="M102" i="38" s="1"/>
  <c r="U102" i="38"/>
  <c r="F37" i="30"/>
  <c r="K19" i="30"/>
  <c r="F38" i="30"/>
  <c r="K38" i="30" s="1"/>
  <c r="H22" i="19"/>
  <c r="F33" i="19"/>
  <c r="H33" i="19" s="1"/>
  <c r="F32" i="19"/>
  <c r="H32" i="19" s="1"/>
  <c r="C154" i="38"/>
  <c r="W154" i="38" s="1"/>
  <c r="W153" i="38"/>
  <c r="W126" i="38"/>
  <c r="C127" i="38"/>
  <c r="W127" i="38" s="1"/>
  <c r="K13" i="38"/>
  <c r="O14" i="39"/>
  <c r="N16" i="39"/>
  <c r="P26" i="38"/>
  <c r="C168" i="38"/>
  <c r="W168" i="38" s="1"/>
  <c r="W167" i="38"/>
  <c r="G25" i="38"/>
  <c r="G26" i="38"/>
  <c r="T39" i="38"/>
  <c r="T18" i="38"/>
  <c r="G18" i="38"/>
  <c r="G14" i="38" s="1"/>
  <c r="G39" i="38"/>
  <c r="G13" i="38"/>
  <c r="F117" i="18"/>
  <c r="F48" i="18"/>
  <c r="F136" i="18"/>
  <c r="H49" i="18"/>
  <c r="F129" i="18"/>
  <c r="P38" i="38"/>
  <c r="P34" i="38"/>
  <c r="P35" i="38" s="1"/>
  <c r="P41" i="38"/>
  <c r="P42" i="38" s="1"/>
  <c r="P45" i="38"/>
  <c r="E97" i="18"/>
  <c r="E96" i="18"/>
  <c r="E120" i="18"/>
  <c r="C22" i="38"/>
  <c r="G23" i="38"/>
  <c r="E14" i="39"/>
  <c r="C16" i="39"/>
  <c r="X16" i="39" s="1"/>
  <c r="J18" i="38"/>
  <c r="C17" i="38"/>
  <c r="K38" i="38"/>
  <c r="K34" i="38"/>
  <c r="K45" i="38"/>
  <c r="K41" i="38"/>
  <c r="K42" i="38" s="1"/>
  <c r="C147" i="38"/>
  <c r="W147" i="38" s="1"/>
  <c r="W146" i="38"/>
  <c r="F18" i="38"/>
  <c r="G111" i="18"/>
  <c r="G12" i="18"/>
  <c r="G128" i="18"/>
  <c r="G135" i="18"/>
  <c r="G110" i="18"/>
  <c r="G115" i="18"/>
  <c r="D40" i="30"/>
  <c r="D41" i="30"/>
  <c r="E11" i="24"/>
  <c r="F11" i="24"/>
  <c r="C8" i="24"/>
  <c r="C15" i="24"/>
  <c r="V15" i="38"/>
  <c r="G15" i="38"/>
  <c r="W37" i="38"/>
  <c r="C7" i="24"/>
  <c r="M13" i="38"/>
  <c r="D12" i="24"/>
  <c r="S15" i="38"/>
  <c r="U19" i="38"/>
  <c r="U13" i="38"/>
  <c r="E10" i="24"/>
  <c r="F10" i="24"/>
  <c r="G119" i="18" l="1"/>
  <c r="F111" i="18"/>
  <c r="F110" i="18"/>
  <c r="F12" i="18"/>
  <c r="F96" i="18" s="1"/>
  <c r="F135" i="18"/>
  <c r="E12" i="24"/>
  <c r="F12" i="24"/>
  <c r="D18" i="38"/>
  <c r="D14" i="38" s="1"/>
  <c r="W44" i="38"/>
  <c r="D39" i="38"/>
  <c r="G38" i="29"/>
  <c r="F70" i="29"/>
  <c r="F68" i="29"/>
  <c r="E67" i="29"/>
  <c r="E69" i="29"/>
  <c r="G40" i="29"/>
  <c r="G41" i="29"/>
  <c r="E68" i="29"/>
  <c r="E70" i="29"/>
  <c r="H13" i="18"/>
  <c r="C45" i="38"/>
  <c r="W45" i="38" s="1"/>
  <c r="C26" i="38"/>
  <c r="W26" i="38" s="1"/>
  <c r="C25" i="38"/>
  <c r="W25" i="38" s="1"/>
  <c r="D42" i="38"/>
  <c r="D35" i="38"/>
  <c r="C39" i="38"/>
  <c r="W30" i="38"/>
  <c r="D70" i="29"/>
  <c r="D69" i="29"/>
  <c r="D67" i="29"/>
  <c r="H12" i="18"/>
  <c r="F115" i="18"/>
  <c r="C13" i="38"/>
  <c r="W13" i="38" s="1"/>
  <c r="F14" i="38"/>
  <c r="F15" i="38" s="1"/>
  <c r="F19" i="38"/>
  <c r="W101" i="38"/>
  <c r="C102" i="38"/>
  <c r="W102" i="38" s="1"/>
  <c r="F120" i="18"/>
  <c r="H48" i="18"/>
  <c r="F97" i="18"/>
  <c r="H97" i="18" s="1"/>
  <c r="N39" i="38"/>
  <c r="M38" i="38"/>
  <c r="M39" i="38" s="1"/>
  <c r="N18" i="38"/>
  <c r="X18" i="38" s="1"/>
  <c r="J14" i="38"/>
  <c r="J15" i="38" s="1"/>
  <c r="J19" i="38"/>
  <c r="N35" i="38"/>
  <c r="M34" i="38"/>
  <c r="M35" i="38" s="1"/>
  <c r="G19" i="38"/>
  <c r="M41" i="38"/>
  <c r="M42" i="38" s="1"/>
  <c r="N42" i="38"/>
  <c r="D19" i="38"/>
  <c r="F41" i="30"/>
  <c r="K41" i="30" s="1"/>
  <c r="K37" i="30"/>
  <c r="F40" i="30"/>
  <c r="K40" i="30" s="1"/>
  <c r="C14" i="39"/>
  <c r="E15" i="39"/>
  <c r="T14" i="38"/>
  <c r="T19" i="38"/>
  <c r="O15" i="39"/>
  <c r="N14" i="39"/>
  <c r="N15" i="39" s="1"/>
  <c r="W17" i="38"/>
  <c r="K35" i="38"/>
  <c r="C34" i="38"/>
  <c r="P39" i="38"/>
  <c r="P18" i="38"/>
  <c r="F119" i="18"/>
  <c r="O39" i="38"/>
  <c r="O18" i="38"/>
  <c r="G96" i="18"/>
  <c r="G116" i="18"/>
  <c r="G97" i="18"/>
  <c r="K18" i="38"/>
  <c r="K39" i="38"/>
  <c r="W22" i="38"/>
  <c r="C23" i="38"/>
  <c r="W23" i="38" s="1"/>
  <c r="C41" i="38"/>
  <c r="C14" i="24"/>
  <c r="C16" i="24" s="1"/>
  <c r="U15" i="38"/>
  <c r="B31" i="24"/>
  <c r="E15" i="24"/>
  <c r="F15" i="24"/>
  <c r="H96" i="18" l="1"/>
  <c r="F116" i="18"/>
  <c r="C18" i="38"/>
  <c r="W38" i="38"/>
  <c r="W39" i="38"/>
  <c r="C19" i="38"/>
  <c r="K14" i="38"/>
  <c r="K15" i="38" s="1"/>
  <c r="K19" i="38"/>
  <c r="P19" i="38"/>
  <c r="P14" i="38"/>
  <c r="C14" i="38"/>
  <c r="D15" i="38"/>
  <c r="N14" i="38"/>
  <c r="M18" i="38"/>
  <c r="M19" i="38" s="1"/>
  <c r="N19" i="38"/>
  <c r="X19" i="38" s="1"/>
  <c r="D13" i="24"/>
  <c r="T15" i="38"/>
  <c r="C15" i="39"/>
  <c r="X15" i="39" s="1"/>
  <c r="X14" i="39"/>
  <c r="O14" i="38"/>
  <c r="O19" i="38"/>
  <c r="W34" i="38"/>
  <c r="C35" i="38"/>
  <c r="W35" i="38" s="1"/>
  <c r="W41" i="38"/>
  <c r="C42" i="38"/>
  <c r="W42" i="38" s="1"/>
  <c r="G15" i="24"/>
  <c r="C17" i="24"/>
  <c r="G12" i="24"/>
  <c r="G11" i="24"/>
  <c r="G10" i="24"/>
  <c r="G9" i="24"/>
  <c r="G14" i="24"/>
  <c r="G8" i="24"/>
  <c r="G13" i="24"/>
  <c r="G7" i="24"/>
  <c r="G16" i="24"/>
  <c r="E14" i="24"/>
  <c r="F14" i="24"/>
  <c r="C6" i="24"/>
  <c r="G6" i="24" s="1"/>
  <c r="X14" i="38" l="1"/>
  <c r="D7" i="24"/>
  <c r="E13" i="24"/>
  <c r="F13" i="24"/>
  <c r="W18" i="38"/>
  <c r="W19" i="38"/>
  <c r="C15" i="38"/>
  <c r="D9" i="24"/>
  <c r="P15" i="38"/>
  <c r="N15" i="38"/>
  <c r="X15" i="38" s="1"/>
  <c r="M14" i="38"/>
  <c r="W14" i="38" s="1"/>
  <c r="D8" i="24"/>
  <c r="F8" i="24" s="1"/>
  <c r="O15" i="38"/>
  <c r="E7" i="24" l="1"/>
  <c r="F7" i="24"/>
  <c r="E9" i="24"/>
  <c r="F9" i="24"/>
  <c r="E8" i="24"/>
  <c r="D16" i="24"/>
  <c r="F16" i="24" s="1"/>
  <c r="D6" i="24"/>
  <c r="M15" i="38"/>
  <c r="W15" i="38" s="1"/>
  <c r="E16" i="24" l="1"/>
  <c r="E6" i="24"/>
  <c r="F6" i="24"/>
  <c r="D17" i="24"/>
  <c r="H15" i="24"/>
  <c r="H7" i="24"/>
  <c r="H16" i="24"/>
  <c r="H14" i="24"/>
  <c r="H11" i="24"/>
  <c r="H13" i="24"/>
  <c r="H9" i="24"/>
  <c r="H10" i="24"/>
  <c r="H6" i="24"/>
  <c r="H12" i="24"/>
  <c r="H8" i="24"/>
  <c r="C14" i="40"/>
  <c r="C5" i="40" s="1"/>
  <c r="C6" i="40" s="1"/>
</calcChain>
</file>

<file path=xl/sharedStrings.xml><?xml version="1.0" encoding="utf-8"?>
<sst xmlns="http://schemas.openxmlformats.org/spreadsheetml/2006/main" count="1054" uniqueCount="690">
  <si>
    <t>Vir sredstev</t>
  </si>
  <si>
    <t>Prihodki v EUR</t>
  </si>
  <si>
    <t>Vrednost</t>
  </si>
  <si>
    <t>Skupaj:</t>
  </si>
  <si>
    <t>Drugo:</t>
  </si>
  <si>
    <t>Prihodki od gospodarskih družb in samostojnih podjetnikov (definicija ZGD)</t>
  </si>
  <si>
    <t>Prihodki od javnega sektorja v Sloveniji</t>
  </si>
  <si>
    <t>Prihodki od najemnin za poslovne in druge prostore</t>
  </si>
  <si>
    <t>Prihodki od gospodarskih družb iz tujine</t>
  </si>
  <si>
    <t>Drugi prihodki iz mednarodnih projektov</t>
  </si>
  <si>
    <t>Javna služba skupaj</t>
  </si>
  <si>
    <t>Indeks</t>
  </si>
  <si>
    <t>Sredstva od prodaje blaga in storitev na trgu (AOP 431)</t>
  </si>
  <si>
    <t xml:space="preserve">Prispevki delodajalca </t>
  </si>
  <si>
    <t xml:space="preserve">Drugi osebni prejemki </t>
  </si>
  <si>
    <t>Prevoz na delo in z dela</t>
  </si>
  <si>
    <t>Regres za letni dopust</t>
  </si>
  <si>
    <t>Odpravnine ob upokojitvi</t>
  </si>
  <si>
    <t>Drugo</t>
  </si>
  <si>
    <t>Zap. št.</t>
  </si>
  <si>
    <t>Odgovorna oseba:</t>
  </si>
  <si>
    <t>Premije za dodatno pokojninsko zavarovanje</t>
  </si>
  <si>
    <t>Izdatki za blago in storitve</t>
  </si>
  <si>
    <t xml:space="preserve">Plače </t>
  </si>
  <si>
    <t>Investicijsko vzdrževanje</t>
  </si>
  <si>
    <t>Sredstva za sindikalne zaupnike</t>
  </si>
  <si>
    <t xml:space="preserve">Regresirana prehrana </t>
  </si>
  <si>
    <t>Jubilejne nagrade</t>
  </si>
  <si>
    <t>Plače in dodatno pokojninsko zavarovanje</t>
  </si>
  <si>
    <t>Priprava investicijske dokumentacije</t>
  </si>
  <si>
    <t>Intervencijska sredstva</t>
  </si>
  <si>
    <t>A</t>
  </si>
  <si>
    <t>Visokošolska prijavno-informacijska služba</t>
  </si>
  <si>
    <t>Skrb za slovenščino</t>
  </si>
  <si>
    <t>Izdatki za blago in storitve za izvajanje študijske dejavnosti</t>
  </si>
  <si>
    <t>B</t>
  </si>
  <si>
    <t>Drugi viri</t>
  </si>
  <si>
    <t>Davek na izplačane plače</t>
  </si>
  <si>
    <t>Kraj in datum:</t>
  </si>
  <si>
    <t>Oseba odgovorna za sestavljanje:</t>
  </si>
  <si>
    <t>Ime in priimek</t>
  </si>
  <si>
    <t>Telefon:</t>
  </si>
  <si>
    <t>Žig:</t>
  </si>
  <si>
    <t>Nakup opreme</t>
  </si>
  <si>
    <t>NAZIV KONTA</t>
  </si>
  <si>
    <t>Oznaka za AOP</t>
  </si>
  <si>
    <t>1</t>
  </si>
  <si>
    <t>2</t>
  </si>
  <si>
    <t>3</t>
  </si>
  <si>
    <t>IZKAZ PRIHODKOV IN ODHODKOV DOLOČENIH UPORABNIKOV</t>
  </si>
  <si>
    <t>del 7400</t>
  </si>
  <si>
    <t xml:space="preserve">Prejeta sredstva iz državnega proračuna za tekočo porabo </t>
  </si>
  <si>
    <t xml:space="preserve">Prejeta sredstva iz državnega proračuna za investicijo </t>
  </si>
  <si>
    <t>del 7401</t>
  </si>
  <si>
    <t>Prejeta sredstva iz občinskih proračunov za tekočo porabo</t>
  </si>
  <si>
    <t>Prejeta sredstva iz občinskih proračunov za investicije</t>
  </si>
  <si>
    <t>del 7402</t>
  </si>
  <si>
    <t>Prejeta sredstva iz skladov socialnega zavarovanja tekočo porabo</t>
  </si>
  <si>
    <t>Prejeta sredstva iz skladov socialnega zavarovanja za investicije</t>
  </si>
  <si>
    <t>del 7403</t>
  </si>
  <si>
    <t>Prejeta sredstva izjavnih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</si>
  <si>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</si>
  <si>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</si>
  <si>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</si>
  <si>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</si>
  <si>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>del 740</t>
  </si>
  <si>
    <t>e. Prejeta sredstva iz proračunov iz naslova tujih donacij</t>
  </si>
  <si>
    <t xml:space="preserve"> 741</t>
  </si>
  <si>
    <t>f. Prejeta sredstva iz državnega proračuna iz sredstev proračuna Evropske unije</t>
  </si>
  <si>
    <t>del 7130</t>
  </si>
  <si>
    <t>Prihodki od prodaje blaga in storitev iz naslova izvajanja javne službe</t>
  </si>
  <si>
    <t>del 7102</t>
  </si>
  <si>
    <t>Prejete obresti</t>
  </si>
  <si>
    <t>del 7141</t>
  </si>
  <si>
    <t>Drugi tekoči prihodki iz naslova izvajanja javne službe</t>
  </si>
  <si>
    <t>72</t>
  </si>
  <si>
    <t>Kapitalski prihodki</t>
  </si>
  <si>
    <t>730</t>
  </si>
  <si>
    <t>Prejete donacije iz domačih virov</t>
  </si>
  <si>
    <t>731</t>
  </si>
  <si>
    <t>Prejete donacije iz tujine</t>
  </si>
  <si>
    <t>732</t>
  </si>
  <si>
    <t>Donacije za odpravo posledic naravnih nesreč</t>
  </si>
  <si>
    <t>786</t>
  </si>
  <si>
    <t>Ostala prejeta sredstva iz proračuna Evropske unije</t>
  </si>
  <si>
    <t>787</t>
  </si>
  <si>
    <t>Prejeta sredstva od drugih evropskih institucij</t>
  </si>
  <si>
    <t>Prihodki od prodaje blaga in storitev na trgu</t>
  </si>
  <si>
    <t>del 7103</t>
  </si>
  <si>
    <t>Prihodki od najemnin, zakupnin in drugi prihodki od premoženja</t>
  </si>
  <si>
    <t xml:space="preserve">Drugi tekoči prihodki, ki ne izhajajo iz izvajanja javne službe </t>
  </si>
  <si>
    <t>del 4000</t>
  </si>
  <si>
    <t>Plače in dodatki</t>
  </si>
  <si>
    <t>del 4001</t>
  </si>
  <si>
    <t>del 4002</t>
  </si>
  <si>
    <t>Povračila in nadomestila</t>
  </si>
  <si>
    <t>del 4003</t>
  </si>
  <si>
    <t>Sredstva za delovno uspešnost</t>
  </si>
  <si>
    <t>del 4004</t>
  </si>
  <si>
    <t>Sredstva za nadurno delo</t>
  </si>
  <si>
    <t>del 4005</t>
  </si>
  <si>
    <t>Plače za delo nerezidenzov po pogodbi</t>
  </si>
  <si>
    <t>del 4009</t>
  </si>
  <si>
    <t>Drugi izdatki zaposlenim</t>
  </si>
  <si>
    <t>del 4010</t>
  </si>
  <si>
    <t>Prispevki za pokojninsko in invalidsko zavarovanje</t>
  </si>
  <si>
    <t>del 4011</t>
  </si>
  <si>
    <t>Prispevki za zdravstveno zavarovanje</t>
  </si>
  <si>
    <t>del 4012</t>
  </si>
  <si>
    <t>Prispevki za zaposlovanje</t>
  </si>
  <si>
    <t>del 4013</t>
  </si>
  <si>
    <t>Prispevki za porodniško varstvo</t>
  </si>
  <si>
    <t>del 4015</t>
  </si>
  <si>
    <t>Premije kolektivnega dodatnega pokojninskega zavarovanja na podlagi ZKDPZJU</t>
  </si>
  <si>
    <t>del 4020</t>
  </si>
  <si>
    <t xml:space="preserve">Pisarniški in splošni material in storitve </t>
  </si>
  <si>
    <t>del 4021</t>
  </si>
  <si>
    <t>Posebni material in storitve</t>
  </si>
  <si>
    <t>del 4022</t>
  </si>
  <si>
    <t>Energija, voda, komunalne storitve in komunikacije</t>
  </si>
  <si>
    <t>del 4023</t>
  </si>
  <si>
    <t>Prevozni stroški in storitve</t>
  </si>
  <si>
    <t>del 4024</t>
  </si>
  <si>
    <t>Izdatki za službena potovanja</t>
  </si>
  <si>
    <t>del 4025</t>
  </si>
  <si>
    <t>Tekoče vzdrževanje</t>
  </si>
  <si>
    <t>del 4026</t>
  </si>
  <si>
    <t>Poslovne najemnine in zakupnine</t>
  </si>
  <si>
    <t>del 4027</t>
  </si>
  <si>
    <t>Kazni in odškodnine</t>
  </si>
  <si>
    <t>del 4028</t>
  </si>
  <si>
    <t>del 4029</t>
  </si>
  <si>
    <t>Drugi operativni odhodki</t>
  </si>
  <si>
    <t>403</t>
  </si>
  <si>
    <t>D. Plačila domačih obresti</t>
  </si>
  <si>
    <t>404</t>
  </si>
  <si>
    <t>E. Plačila tujih obresti</t>
  </si>
  <si>
    <t>410</t>
  </si>
  <si>
    <t>F. Subvencije</t>
  </si>
  <si>
    <t>411</t>
  </si>
  <si>
    <t>G. Transferi posameznikom in gospodinjstvom</t>
  </si>
  <si>
    <t>412</t>
  </si>
  <si>
    <t>H. Transferi neprofitnim organizacijam in ustanovam</t>
  </si>
  <si>
    <t>413</t>
  </si>
  <si>
    <t>I. Drugi tekoči domači transferi</t>
  </si>
  <si>
    <t>4200</t>
  </si>
  <si>
    <t>Nakup zgradb in prostorov</t>
  </si>
  <si>
    <t>4201</t>
  </si>
  <si>
    <t>Nakup prevoznih sredstev</t>
  </si>
  <si>
    <t>4202</t>
  </si>
  <si>
    <t>4203</t>
  </si>
  <si>
    <t>Nakup drugih osnovnih sredstev</t>
  </si>
  <si>
    <t>4204</t>
  </si>
  <si>
    <t>Novogradnja, rekonstrukcija in adaptacije</t>
  </si>
  <si>
    <t>4205</t>
  </si>
  <si>
    <t>Investicijsko vzdrževanje in obnove</t>
  </si>
  <si>
    <t>4206</t>
  </si>
  <si>
    <t>Nakup zemljišč in naravnih bogastev</t>
  </si>
  <si>
    <t>4207</t>
  </si>
  <si>
    <t>Nakup nematerialnega premoženja</t>
  </si>
  <si>
    <t>4208</t>
  </si>
  <si>
    <t>Študije o izvedljivosti projektov, projektna dokumentacija, nadzor, investicijski inženiring</t>
  </si>
  <si>
    <t>4209</t>
  </si>
  <si>
    <t>Nakup blagovnih rezerv in intervencijskih zalog</t>
  </si>
  <si>
    <t>del 400</t>
  </si>
  <si>
    <t>A. Plače in drugi izdatki zaposlenim iz naslova prodaje blaga in storitev na trgu</t>
  </si>
  <si>
    <t>del 401</t>
  </si>
  <si>
    <t>B. Prispevki delodajalcev za socialno varnost iz naslova prodaje blaga in storitev na trgu</t>
  </si>
  <si>
    <t>del 402</t>
  </si>
  <si>
    <t>C. Izdatki za blago in storitve iz naslova prodaje blaga in storitev na trgu</t>
  </si>
  <si>
    <t>A I</t>
  </si>
  <si>
    <t>A II</t>
  </si>
  <si>
    <t>A III</t>
  </si>
  <si>
    <t>A IV</t>
  </si>
  <si>
    <t>B I</t>
  </si>
  <si>
    <t>B II</t>
  </si>
  <si>
    <t>Č</t>
  </si>
  <si>
    <t>F</t>
  </si>
  <si>
    <t>PROGRAMI  /  NAMENI</t>
  </si>
  <si>
    <t>1.</t>
  </si>
  <si>
    <t>1.1.</t>
  </si>
  <si>
    <t>(pripravljen po načelu denarnega toka v EUR)</t>
  </si>
  <si>
    <t>del 7100</t>
  </si>
  <si>
    <t>Prihodki od udeležbe na dobičku in dividend ter presežkov prihodkov nad odhodki</t>
  </si>
  <si>
    <t>ŠTUDIJSKA DEJAVNOST ODHODKI</t>
  </si>
  <si>
    <t>ŠTUDIJSKA DEJAVNOST PRIHODKI</t>
  </si>
  <si>
    <t>ŠTUDIJSKA DEJAVNOST RAZLIKA MED PRIHODKI IN ODHODKI</t>
  </si>
  <si>
    <t>DODIPLOMSKI REDNI PROGRAMI ODHODKI</t>
  </si>
  <si>
    <t>DODIPLOMSKI REDNI PROGRAMI PRIHODKI</t>
  </si>
  <si>
    <t>DODIPLOMSKI REDNI PROGRAMI RAZLIKA MED PRIHODKI IN ODHODKI</t>
  </si>
  <si>
    <t>OBŠTUDIJSKA DEJAVNOST PRIHODKI</t>
  </si>
  <si>
    <t>OBŠTUDIJSKA DEJAVNOST ODHODKI</t>
  </si>
  <si>
    <t>OBŠTUDIJSKA DEJAVNOST RAZLIKA MED PRIHODKI IN ODHODKI</t>
  </si>
  <si>
    <t>NACIONALNO POMEMBNE NALOGE PRIHODKI</t>
  </si>
  <si>
    <t>NACIONALNO POMEMBNE NALOGE ODHODKI</t>
  </si>
  <si>
    <t>NACIONALNO POMEMBNE NALOGE RAZLIKA MED PRIHODKI IN ODHODKI</t>
  </si>
  <si>
    <t>INVESTICIJE IN INVESTICIJSKO VZDRŽEVANJE PRIHODKI</t>
  </si>
  <si>
    <t>INVESTICIJE IN INVESTICIJSKO VZDRŽEVANJE ODHODKI</t>
  </si>
  <si>
    <t>INVESTICIJE IN INVESTICIJSKO VZDRŽEVANJE RAZLIKA MED PRIHODKI IN ODHODKI</t>
  </si>
  <si>
    <t>DRUGO - DEJAVNOST JS PRIHODKI</t>
  </si>
  <si>
    <t>DRUGO - DEJAVNOST JS ODHODKI</t>
  </si>
  <si>
    <t>DRUGO - DEJAVNOST JS RAZLIKA MED PRIHODKI IN ODHODKI</t>
  </si>
  <si>
    <t xml:space="preserve">(po načelu denarnega toka v EUR) </t>
  </si>
  <si>
    <t xml:space="preserve">IZKAZ RAČUNA FINANČNIH TERJATEV IN NALOŽB </t>
  </si>
  <si>
    <t>DOLOČENIH UPORABNIKOV (po načelu denarnega toka)</t>
  </si>
  <si>
    <t>1.2.</t>
  </si>
  <si>
    <t>ČLENITEV KONTOV</t>
  </si>
  <si>
    <t>750</t>
  </si>
  <si>
    <t>7500</t>
  </si>
  <si>
    <t>Prejeta vračila danih posojil - od posameznikov in zasebnikov</t>
  </si>
  <si>
    <t>7501</t>
  </si>
  <si>
    <t>Prejeta vračila danih posojil - od javnih skladov</t>
  </si>
  <si>
    <t>7502</t>
  </si>
  <si>
    <t>Prejeta vračila danih posojil - od javnih podjetij in družb, ki so v lasti države ali občin</t>
  </si>
  <si>
    <t>7503</t>
  </si>
  <si>
    <t>Prejeta vračila danih posojil - od finančnih institucij</t>
  </si>
  <si>
    <t>7504</t>
  </si>
  <si>
    <t>Prejeta vračila danih posojil - od privatnih podjetij</t>
  </si>
  <si>
    <t>7505</t>
  </si>
  <si>
    <t>Prejeta vračila danih posojil od občin</t>
  </si>
  <si>
    <t>7506</t>
  </si>
  <si>
    <t>Prejeta vračila danih posojil - iz tujine</t>
  </si>
  <si>
    <t>7507</t>
  </si>
  <si>
    <t>Prejeta vračila danih posojil - državnemu proračunu</t>
  </si>
  <si>
    <t>7508</t>
  </si>
  <si>
    <t>Prejeta vračila danih posojil od javnih agencij</t>
  </si>
  <si>
    <t>7509</t>
  </si>
  <si>
    <t>Prejeta vračila plačanih poroštev</t>
  </si>
  <si>
    <t>Prodaja kapitalskih deležev</t>
  </si>
  <si>
    <t>440</t>
  </si>
  <si>
    <t>4400</t>
  </si>
  <si>
    <t>Dana posojila posameznikom in zasebnikom</t>
  </si>
  <si>
    <t>4401</t>
  </si>
  <si>
    <t>Dana posojila javnim skladom</t>
  </si>
  <si>
    <t>4402</t>
  </si>
  <si>
    <t>Dana posojila javnim podjetjem in družbam, ki so v lasti države ali občin</t>
  </si>
  <si>
    <t>4403</t>
  </si>
  <si>
    <t>Dana posojila finančnim institucijam</t>
  </si>
  <si>
    <t>4404</t>
  </si>
  <si>
    <t>Dana posojila privatnim podjetjem</t>
  </si>
  <si>
    <t>4405</t>
  </si>
  <si>
    <t>Dana posojila občinam</t>
  </si>
  <si>
    <t>4406</t>
  </si>
  <si>
    <t>Dana posojila v tujino</t>
  </si>
  <si>
    <t>4407</t>
  </si>
  <si>
    <t>Dana posojila državnemu proračunu</t>
  </si>
  <si>
    <t>4408</t>
  </si>
  <si>
    <t>Dana posojila javnim agencijam</t>
  </si>
  <si>
    <t>4409</t>
  </si>
  <si>
    <t>Plačila zapadlih poroštev</t>
  </si>
  <si>
    <t>Povečanje kapitalskih deležev in naložb</t>
  </si>
  <si>
    <t xml:space="preserve">Odgovorna oseba: </t>
  </si>
  <si>
    <t>1.3.</t>
  </si>
  <si>
    <t>50</t>
  </si>
  <si>
    <t>5001</t>
  </si>
  <si>
    <t>Najeti krediti pri poslovnih bankah</t>
  </si>
  <si>
    <t>5002</t>
  </si>
  <si>
    <t>Najeti krediti pri drugih finančnih institucijah</t>
  </si>
  <si>
    <t>del 5003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</si>
  <si>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</si>
  <si>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</si>
  <si>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</si>
  <si>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</si>
  <si>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</si>
  <si>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</si>
  <si>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</t>
  </si>
  <si>
    <t>550</t>
  </si>
  <si>
    <t>5501</t>
  </si>
  <si>
    <t>Odplačila dolga poslovnim bankam</t>
  </si>
  <si>
    <t>5502</t>
  </si>
  <si>
    <t>Odplačila dolga drugim finančnim institucijam</t>
  </si>
  <si>
    <t>del 5503</t>
  </si>
  <si>
    <t>Odplačila dolga državnemu proračunu</t>
  </si>
  <si>
    <t>Odplačila dolga proračunom lokalnih skupnosti</t>
  </si>
  <si>
    <t>Odplačila dolga skladom socialnega zavarovanja</t>
  </si>
  <si>
    <t>Odplačila dolga drugim javnim skladom</t>
  </si>
  <si>
    <t>Odplačila dolga drugim domačim kreditodajalcem</t>
  </si>
  <si>
    <t>Odplačila dolga v tujino</t>
  </si>
  <si>
    <t>NAČRTOVANI  PRIHODKI /
ODHODKI</t>
  </si>
  <si>
    <t>IZKAZ RAČUNA FINANCIRANJA DOLOČENIH UPORABNIKOV</t>
  </si>
  <si>
    <t>ŠTUDIJSKA DEJAVNOST + UNIVERZITETNI ŠPORT PRIHODKI</t>
  </si>
  <si>
    <t>ŠTUDIJSKA DEJAVNOST + UNIVERZITETNI ŠPORT ODHODKI</t>
  </si>
  <si>
    <t xml:space="preserve">ŠTUDIJSKA DEJAVNOST + UNIVERZITETNI ŠPORT RAZLIKA </t>
  </si>
  <si>
    <t>UNIVERZITETNI ŠPORT PRIHODKI</t>
  </si>
  <si>
    <t>UNIVERZITETNI ŠPORT ODHODKI</t>
  </si>
  <si>
    <t>UNIVERZITETNI ŠPORT RAZLIKA</t>
  </si>
  <si>
    <t>INTERESNE DEJAVNOSTI ŠTUDENTOV PRIHODKI</t>
  </si>
  <si>
    <t>INTERESNE DEJAVNOSTI ŠTUDENTOV ODHODKI</t>
  </si>
  <si>
    <t>INTERESNE DEJAVNOSTI ŠTUDENTOV RAZLIKA</t>
  </si>
  <si>
    <t>(po načelu denarnega toka)</t>
  </si>
  <si>
    <t>VIRI PRIHODKOV / ODHODKOV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</si>
  <si>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</si>
  <si>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</si>
  <si>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</si>
  <si>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</si>
  <si>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</si>
  <si>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</si>
  <si>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</si>
  <si>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B) Drugi prihodki za izvajanje dejavnosti javne službe
(421 do 430)</t>
  </si>
  <si>
    <t>2. PRIHODKI OD PRODAJE BLAGA IN STORITEV NA TRGU
(432 do 436)</t>
  </si>
  <si>
    <t>II. SKUPAJ ODHODKI
(438+481)</t>
  </si>
  <si>
    <t>1. ODHODKI ZA IZVAJANJE JAVNE SLUŽBE
(439+447+453+464+465+466+467+468+469+470)</t>
  </si>
  <si>
    <t>A. Plače in drugi izdatki zaposlenim
(440 do 446)</t>
  </si>
  <si>
    <t>B. Prispevki delodajalcev za socialno varnost
(448 do 452)</t>
  </si>
  <si>
    <t>C. Izdatki za blago in storitve za izvajanje javne službe
(454 do 463)</t>
  </si>
  <si>
    <t>J. Investicijski odhodki
(371 do 480)</t>
  </si>
  <si>
    <t>2. ODHODKI IZ NASLOVA PRODAJE BLAGA IN STORITEV NA TRGU
(482+483+484)</t>
  </si>
  <si>
    <t>III/1 PRESEŽEK PRIHODKOV NAD ODHODKI
(401-437)</t>
  </si>
  <si>
    <t>III/2 PRESEŽEK ODHODKOV NAD PRIHODKI
(437-401)</t>
  </si>
  <si>
    <t>IV. PREJETA VRAČILA DANIH POSOJIL 
(501 do 511)</t>
  </si>
  <si>
    <t>V. DANA POSOJILA
(513 do 523)</t>
  </si>
  <si>
    <t>VI/1 PREJETA MINUS DANA POSOJILA
(500-512)</t>
  </si>
  <si>
    <t>VI/2 DANA MINUS PREJETA POSOJILA
(512-500)</t>
  </si>
  <si>
    <t xml:space="preserve"> Domače zadolževanje
(552 do 558)</t>
  </si>
  <si>
    <t>IX/1 NETO ZADOLŽEVANJE
(550-560)</t>
  </si>
  <si>
    <t>IX/2 NETO ODPLAČILO DOLGA
(560-550)</t>
  </si>
  <si>
    <t>X/1 POVEČANJE SREDSTEV NA RAČUNIH
(485+524+570)-(486+525+571)</t>
  </si>
  <si>
    <t>X/2 ZMANJŠANJE SREDSTEV NA RAČUNIH
(486+525+571)-(485+524+570)</t>
  </si>
  <si>
    <t>VIII. ODPLAČILA DOLGA
(561+569)</t>
  </si>
  <si>
    <t>Odplačila domačega dolga
(562 do 568)</t>
  </si>
  <si>
    <t>VII. ZADOLŽEVANJE 
(551+559)</t>
  </si>
  <si>
    <t>SKUPAJ PRIHODKI ZA TEKOČO PORABO</t>
  </si>
  <si>
    <t>SKUPAJ ODHODKI ZA TEKOČO PORABO</t>
  </si>
  <si>
    <t>SKUPAJ RAZLIKA MED PRIHODKI IN ODHODKI ZA TEKOČO PORABO</t>
  </si>
  <si>
    <t>Druga ministrstva</t>
  </si>
  <si>
    <t>Občinski proračunski viri</t>
  </si>
  <si>
    <t>Trg</t>
  </si>
  <si>
    <t xml:space="preserve">SKUPAJ PRIHODKI </t>
  </si>
  <si>
    <t xml:space="preserve">SKUPAJ ODHODKI </t>
  </si>
  <si>
    <t xml:space="preserve">SKUPAJ RAZLIKA MED PRIHODKI IN ODHODKI </t>
  </si>
  <si>
    <t>Č1</t>
  </si>
  <si>
    <t>Č2</t>
  </si>
  <si>
    <t>Izdatki za blago in storitve za tekmovanje študentov in sodelovanje na natečajih</t>
  </si>
  <si>
    <t>Izdatki za blago in storitve za okrogle mize in predavanja</t>
  </si>
  <si>
    <t>Izdatki za blago in storitve za raziskovalne naloge in publikacije</t>
  </si>
  <si>
    <t xml:space="preserve">Sredstva za odpravo plačnih nesorazmerij </t>
  </si>
  <si>
    <t xml:space="preserve">Investicije </t>
  </si>
  <si>
    <t>Drugo skupaj:</t>
  </si>
  <si>
    <t>Prispevek za vzpodbujanje zaposlovanja invalidov po ZZRZI</t>
  </si>
  <si>
    <t>Oprema za Računalniški center UL</t>
  </si>
  <si>
    <t>G</t>
  </si>
  <si>
    <t>TRŽNA DEJAVNOST PRIHODKI</t>
  </si>
  <si>
    <t>TRŽNA DEJAVNOST ODHODKI</t>
  </si>
  <si>
    <t>TRŽNA DEJAVNOST RAZLIKA MED PRIHODKI IN ODHODKI</t>
  </si>
  <si>
    <t xml:space="preserve">Sredstva za redno napredovanje </t>
  </si>
  <si>
    <t>Sredstva za nove zaposlitve</t>
  </si>
  <si>
    <t xml:space="preserve">Oprema </t>
  </si>
  <si>
    <t>SKUPAJ PRIHODKI ZA INVESTICIJE IN INVESTICIJSKO VZDRŽEVANJE</t>
  </si>
  <si>
    <t>SKUPAJ ODHODKI ZA INVESTICIJE IN INVESTICIJSKO VZDRŽEVANJE</t>
  </si>
  <si>
    <t>SKUPAJ RAZLIKA MED PRIHODKI IN ODHODKI ZA INVESTICIJE…</t>
  </si>
  <si>
    <t>1a</t>
  </si>
  <si>
    <t>1a1</t>
  </si>
  <si>
    <t>1a2</t>
  </si>
  <si>
    <t>1a3</t>
  </si>
  <si>
    <t>1a4</t>
  </si>
  <si>
    <t>1a5</t>
  </si>
  <si>
    <t>1a6</t>
  </si>
  <si>
    <t>1b</t>
  </si>
  <si>
    <t>2a</t>
  </si>
  <si>
    <t>3a</t>
  </si>
  <si>
    <t>3b</t>
  </si>
  <si>
    <t>3c</t>
  </si>
  <si>
    <t>3č</t>
  </si>
  <si>
    <t>3d</t>
  </si>
  <si>
    <t>3e</t>
  </si>
  <si>
    <t>4a</t>
  </si>
  <si>
    <t>4b</t>
  </si>
  <si>
    <t>4č</t>
  </si>
  <si>
    <t>4c</t>
  </si>
  <si>
    <t>Izdatki za blago in storitve Računalniškega centra UL</t>
  </si>
  <si>
    <t>4c1</t>
  </si>
  <si>
    <t>Izdatki za blago in storitve IRD</t>
  </si>
  <si>
    <t>Izdatki za opremo IRD</t>
  </si>
  <si>
    <t>4č1</t>
  </si>
  <si>
    <t>IZREDNI PROGRAMI 1. in 2. STOPNJE PRIHODKI</t>
  </si>
  <si>
    <t>IZREDNI PROGRAMI 1. in 2. STOPNJE ODHODKI</t>
  </si>
  <si>
    <t>IZREDNI PROGRAMI 1. in 2. STOPNJE RAZLIKA MED PRIHODKI IN ODHODKI</t>
  </si>
  <si>
    <t>4e</t>
  </si>
  <si>
    <t>4e1</t>
  </si>
  <si>
    <t>4e2</t>
  </si>
  <si>
    <t>Drugi izdatki za blago in storitve:</t>
  </si>
  <si>
    <t>Izdatki za delovanje Računalniškega centra UL:</t>
  </si>
  <si>
    <t>izdatki za Individualno raziskovalno delo - IRD:</t>
  </si>
  <si>
    <t>REDNI PROGRAMI 2. STOPNJE PRIHODKI</t>
  </si>
  <si>
    <t>REDNI PROGRAMI 2. STOPNJE ODHODKI</t>
  </si>
  <si>
    <t>REDNI PROGRAMI 2. STOPNJE RAZLIKA MED PRIHODKI IN ODHODKI</t>
  </si>
  <si>
    <t>PROGRAMI za STARE PODIPLOMSKE ST. in NOVO 3. ST. PRIHODKI</t>
  </si>
  <si>
    <t>PROGRAMI za STARE PODIPLOMSKE ST. in NOVO 3. ST. ODHODKI</t>
  </si>
  <si>
    <t>PROGRAMI za STARE PODIPLOMSKE ST. in NOVO 3. ST. RAZLIKA MED PRIH. IN ODH.</t>
  </si>
  <si>
    <t>7=6/5</t>
  </si>
  <si>
    <t>4d</t>
  </si>
  <si>
    <t>Izdatki za opremo</t>
  </si>
  <si>
    <t>5c2</t>
  </si>
  <si>
    <t>5č2</t>
  </si>
  <si>
    <t>AOP PRIHODKI</t>
  </si>
  <si>
    <t>5e2</t>
  </si>
  <si>
    <t>Skrb za slovenščino - najemnine za tuje lektorje</t>
  </si>
  <si>
    <t>Skrb za slovenščino - poletne šole in seminarji</t>
  </si>
  <si>
    <t>Č3</t>
  </si>
  <si>
    <t>Č4</t>
  </si>
  <si>
    <t>H</t>
  </si>
  <si>
    <t>DEJAVNOST ŠTUDENTSKIH DOMOV JS PRIHODKI</t>
  </si>
  <si>
    <t>DEJAVNOST ŠTUDENTSKIH DOMOV JS ODHODKI</t>
  </si>
  <si>
    <t>DEJAVNOST ŠTUDENTSKIH DOMOV - JS RAZLIKA MED PRIHODKI IN ODHODKI</t>
  </si>
  <si>
    <t>Drugi izdatki za blago in storitve: __________________________</t>
  </si>
  <si>
    <t>Druga oprema:__________________________</t>
  </si>
  <si>
    <t>Skupaj</t>
  </si>
  <si>
    <t>Presežek prihodkov nad odhodki javna služba</t>
  </si>
  <si>
    <t>v EUR</t>
  </si>
  <si>
    <t>Presežek prihodkov nad odhodki javna služba indeks</t>
  </si>
  <si>
    <t>indeks</t>
  </si>
  <si>
    <t>Presežek prihodkov nad odhodki na trgu</t>
  </si>
  <si>
    <t>Presežek prihodkov nad odhodki na trgu indeks</t>
  </si>
  <si>
    <t>Delež prihodkov javne službe v vseh prihodkih</t>
  </si>
  <si>
    <t>Delež prihodkov na trgu v vseh prihodkih</t>
  </si>
  <si>
    <t>Razlika med prihodki državnega proračuna in odhodki za izvajanje javne službe</t>
  </si>
  <si>
    <t>Delež odhodkov javne službe v vseh odhodkih</t>
  </si>
  <si>
    <t>Delež odhodkov na trgu v vseh odhodkih</t>
  </si>
  <si>
    <t>% prispevkov za socialno varnost v plačah</t>
  </si>
  <si>
    <t>Prihodki za investicije skupaj</t>
  </si>
  <si>
    <t>EUR</t>
  </si>
  <si>
    <t>Razlika med investicijskimi prihodki in investicijskimi odhodki</t>
  </si>
  <si>
    <t>Prihodki za izvajanje javne službe na zaposlenega</t>
  </si>
  <si>
    <t>Odhodki za izvajanje javne službe na zaposlenega</t>
  </si>
  <si>
    <t>Plače in drugi izdatki zaposlenim, prispevki in davek na plače na zaposlenega</t>
  </si>
  <si>
    <t>Prihodki za izvajanje javne službe na študenta</t>
  </si>
  <si>
    <t>Odhodki za izvajanje javne službe na študenta</t>
  </si>
  <si>
    <t>Plače in drugi izdatki zaposlenim, prispevki in davek na plače na študenta</t>
  </si>
  <si>
    <t>Izdatki za blago in storitve JS na študenta</t>
  </si>
  <si>
    <t>Enota</t>
  </si>
  <si>
    <t>Kazalec</t>
  </si>
  <si>
    <t>*Število vseh študentov brez absolventov</t>
  </si>
  <si>
    <t>Prihodki</t>
  </si>
  <si>
    <t>Odhodki</t>
  </si>
  <si>
    <t>Razlika med prihodki in odhodki</t>
  </si>
  <si>
    <t>Vir</t>
  </si>
  <si>
    <t>Kontrola</t>
  </si>
  <si>
    <t>410+413+418+422 DO 428+430</t>
  </si>
  <si>
    <t>Oznaka AOP za prihodke</t>
  </si>
  <si>
    <t>410+413+418+
422 DO 428+430</t>
  </si>
  <si>
    <t xml:space="preserve">FINANČNI NAČRT </t>
  </si>
  <si>
    <t>23=13/3</t>
  </si>
  <si>
    <t>24=14/4</t>
  </si>
  <si>
    <t>Sredstva iz državnega proračuna iz sredstev proračuna EU</t>
  </si>
  <si>
    <t>Ostala sredstva iz proračuna EU: 7. OP, Cmepius in drugi projekti iz pror. EU</t>
  </si>
  <si>
    <t>Cenik storitev univerze: sredstva od prodaje blaga in storitev iz naslova izvajanja javne službe</t>
  </si>
  <si>
    <t>Sestava prihodkov (indeks)</t>
  </si>
  <si>
    <t>Sestava odhodkov (indeks)</t>
  </si>
  <si>
    <t xml:space="preserve">Opomba: </t>
  </si>
  <si>
    <t>RAZVOJNE NALOGE PRIHODKI</t>
  </si>
  <si>
    <t>RAZVOJNE NALOGE ODHODKI</t>
  </si>
  <si>
    <t>RAZVOJNE NALOGE RAZLIKA MED PRIHODKI IN ODHODKI</t>
  </si>
  <si>
    <t>C</t>
  </si>
  <si>
    <t>D</t>
  </si>
  <si>
    <t>RAZISKOVALNA IN RAZVOJNA DEJAVNOST PRIHODKI</t>
  </si>
  <si>
    <t>RAZISKOVALNA IN RAZVOJNA DEJAVNOST ODHODKI</t>
  </si>
  <si>
    <t>RAZISKOVALNA IN RAZVOJNA DEJAVNOST RAZLIKA MED PRIHODKI IN ODHODKI</t>
  </si>
  <si>
    <t>E</t>
  </si>
  <si>
    <t>DEJAVNOST UNIVERZITETNE KNJIŽNICE JS PRIHODKI</t>
  </si>
  <si>
    <t>DEJAVNOST UNIVERZITETNE KNJIŽNICE JS ODHODKI</t>
  </si>
  <si>
    <t>DEJAVNOST UNIVERZITETNE KNJIŽNICE - JS RAZLIKA MED PRIHODKI IN ODHODKI</t>
  </si>
  <si>
    <t>I</t>
  </si>
  <si>
    <t>Podjemne in avtorske pogodbe za izvajanje študijske dejavnosti</t>
  </si>
  <si>
    <t>Delež odhodkov v prihodkih (indeks)</t>
  </si>
  <si>
    <t>TSF-Z PRIHODKI</t>
  </si>
  <si>
    <t>TSF-Z ODHODKI</t>
  </si>
  <si>
    <t>TSF-Z RAZLIKA MED PRIHODKI IN ODHODKI</t>
  </si>
  <si>
    <t>Visokošolski zavod</t>
  </si>
  <si>
    <t>Prejeta sredstva iz državnega proračuna na študenta 1. in druge stopnje rednega študija brez absolventov</t>
  </si>
  <si>
    <t>**Število vseh študentov 1. in 2. stopnje brez absolventov</t>
  </si>
  <si>
    <t>***Število vseh študentov 1. in 2. stopnje brez absolventov, redni študij</t>
  </si>
  <si>
    <t>Namen oz. št. pogodbe, po kateri so bila nakazana sredstva, leto nakazila in PP, če gre za proračun RS</t>
  </si>
  <si>
    <t>v eurih, brez centov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</si>
  <si>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</si>
  <si>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</si>
  <si>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</si>
  <si>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</si>
  <si>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</si>
  <si>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MATERIALA IN BLAGA</t>
  </si>
  <si>
    <t>762</t>
  </si>
  <si>
    <t>B) FINANČNI PRIHODKI</t>
  </si>
  <si>
    <t>763</t>
  </si>
  <si>
    <t>C) DRUGI PRIHODKI</t>
  </si>
  <si>
    <t>Č) PREVREDNOTOVALNI POSLOVNI PRIHODKI (868+869)</t>
  </si>
  <si>
    <t>del 764</t>
  </si>
  <si>
    <t>PRIHODKI OD PRODAJE OS</t>
  </si>
  <si>
    <t>DRUGI PREVREDNOTEVALNI POSLOVNI PRIHODKI</t>
  </si>
  <si>
    <t>D) CELOTNI PRIHODKI (860+865+866+867)</t>
  </si>
  <si>
    <t>E) STROŠKI BLAGA, MATERIALA IN STORITEV (872+873+874)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</si>
  <si>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</si>
  <si>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</si>
  <si>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</si>
  <si>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</si>
  <si>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</si>
  <si>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</si>
  <si>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F) STROŠKI DELA (876+877+878)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</si>
  <si>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</si>
  <si>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</si>
  <si>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</si>
  <si>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</si>
  <si>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</si>
  <si>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</si>
  <si>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</si>
  <si>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H) REZERVACIJE</t>
  </si>
  <si>
    <t>del 465</t>
  </si>
  <si>
    <t>467</t>
  </si>
  <si>
    <t>K) FINANČNI ODHODKI</t>
  </si>
  <si>
    <t>L) DRUGI ODHODKI</t>
  </si>
  <si>
    <t>del 469</t>
  </si>
  <si>
    <t>ODHODKI OD PRODAJE OSNOVNIH SREDSTEV</t>
  </si>
  <si>
    <t>OSTALI PREVREDNOTEVALNI POSLOVNI ODHODKI</t>
  </si>
  <si>
    <t>Presežek prihodkov iz prejšnjih let, namenejen pokritju odhodkov obračunskega obdobja</t>
  </si>
  <si>
    <t>Povprečno število zaposlenih na podlagi delovnih ur v obračunskem obdobju (celo število)</t>
  </si>
  <si>
    <t>Število mesecev poslovanja</t>
  </si>
  <si>
    <t>AOP 875/894</t>
  </si>
  <si>
    <t>AOP 870/štud.</t>
  </si>
  <si>
    <t>AOP 889/870*100</t>
  </si>
  <si>
    <t>AOP 890/870*100</t>
  </si>
  <si>
    <t>Č) PREVREDNOTOVALNI POSLOVNI PRIHODKI (668+669)</t>
  </si>
  <si>
    <t>D) CELOTNI PRIHODKI (660+665+666+667)</t>
  </si>
  <si>
    <t>E) STROŠKI BLAGA, MATERIALA IN STORITEV (672+673+674)</t>
  </si>
  <si>
    <t xml:space="preserve"> F) STROŠKI DELA (676+677+678)</t>
  </si>
  <si>
    <t>1. 5. PRIHODKI IN ODHODKI DOLOČENIH UPORABNIKOV PO VRSTAH DEJAVNOSTI</t>
  </si>
  <si>
    <t>A) PRIHODKI OD POSLOVANJA '(861+862-863+864)</t>
  </si>
  <si>
    <t xml:space="preserve"> 465</t>
  </si>
  <si>
    <t>J)  DRUGI STROŠKI</t>
  </si>
  <si>
    <t>N) CELOTNI ODHODKI (871+875+879+880+881+882+883+884)</t>
  </si>
  <si>
    <t>O) PRESEŽEK PRIHODKOV (870-887)</t>
  </si>
  <si>
    <t>P) PRESEŽEK ODHODKOV (887-870)</t>
  </si>
  <si>
    <t>del 80</t>
  </si>
  <si>
    <t>Davek od dohodka pravnih oseb</t>
  </si>
  <si>
    <t>Presežek prihodkov obračunskega obdobja z upoštevanjem davka od dohodka (888-890)</t>
  </si>
  <si>
    <t>Presežek odhodkov obračunskega obdobja z upoštevanjem davka od dohodka (889+890)</t>
  </si>
  <si>
    <t>Presežek prihodkov iz prejšnjih let, namenjen pokritju odhodkov obračunskega obdobja</t>
  </si>
  <si>
    <t>Celotni prihodki na zaposlenega (v EUR)</t>
  </si>
  <si>
    <t>AOP 870/894</t>
  </si>
  <si>
    <t>Celotni odhodki na zaposlenega (v EUR)</t>
  </si>
  <si>
    <t>AOP 887/894</t>
  </si>
  <si>
    <t>Stroški dela na zaposlenega (v EUR)</t>
  </si>
  <si>
    <t>Delež stroškov dela v celotnih odhodkih - indeks (v %)</t>
  </si>
  <si>
    <t>AOP 875/887*100</t>
  </si>
  <si>
    <t>AOP 887/dštud.</t>
  </si>
  <si>
    <t>štud.</t>
  </si>
  <si>
    <t>Celotni prihodki na študenta vsi brez absolventov (v EUR)</t>
  </si>
  <si>
    <t>Celotni odhodki na študenta vsi brez absolventov (v EUR)</t>
  </si>
  <si>
    <t>AOP 887/štud.</t>
  </si>
  <si>
    <t>Presežek prihodkov v celotnih prihodkih  (v %)</t>
  </si>
  <si>
    <t>Presežek odhodkov v celotnih prihodkih  (v %)</t>
  </si>
  <si>
    <t>AOP 891/štud.</t>
  </si>
  <si>
    <t>AOP 892/štud.</t>
  </si>
  <si>
    <t>Presežek prihodkov nad odhodki po plačilu davka na zaposlenega (v EUR)</t>
  </si>
  <si>
    <t>AOP 891/894</t>
  </si>
  <si>
    <t>Presežek odhodkov nad prihodki po plačilu davka na zaposlenega (v EUR)</t>
  </si>
  <si>
    <t>AOP 892/894</t>
  </si>
  <si>
    <t>Število vseh študentov brez absolventov*</t>
  </si>
  <si>
    <t>Presežek odhodkov nad prihodki po plačilu davka na študenta vsi brez absolvetnov* (v EUR)</t>
  </si>
  <si>
    <t>Presežek prihodkov nad odhodki po plačilu davka na študenta vsi brez absolvetnov* (v EUR)</t>
  </si>
  <si>
    <t>1.2.štud</t>
  </si>
  <si>
    <t>AOP 870/1.2.štud.</t>
  </si>
  <si>
    <t>Število študentov 1. in 2. stopnje brez absolventov **</t>
  </si>
  <si>
    <t>M ) PREVREDDNOTOVALNI POSLOVNI ODHODKI (885+886)</t>
  </si>
  <si>
    <t>Celotni prihodki na študenta 1. in 2. stopnje brez absolventov** (v EUR)</t>
  </si>
  <si>
    <t>Celotni odhodki na študenta 1. in 2. stopnje brez absolventov** (v EUR)</t>
  </si>
  <si>
    <r>
      <t xml:space="preserve">*** enako, kot pod **, s to razliko, da se upošteva le študente </t>
    </r>
    <r>
      <rPr>
        <b/>
        <sz val="10"/>
        <rFont val="Arial CE"/>
        <charset val="238"/>
      </rPr>
      <t>rednega študija</t>
    </r>
    <r>
      <rPr>
        <sz val="10"/>
        <rFont val="Arial CE"/>
        <family val="2"/>
        <charset val="238"/>
      </rPr>
      <t xml:space="preserve"> 1. stopnje, starih dodiplomskih programov in 2. stopnje</t>
    </r>
  </si>
  <si>
    <t>2.1.</t>
  </si>
  <si>
    <t>1.4.</t>
  </si>
  <si>
    <t>ARRS, SPIRIT, JAK</t>
  </si>
  <si>
    <t>J) DRUGI STROŠKI</t>
  </si>
  <si>
    <t>N) CELOTNI ODHODKI (671+675+679+680+681+682+683+684)</t>
  </si>
  <si>
    <t>O) PRESEŽEK PRIHODKOV (670-687)</t>
  </si>
  <si>
    <t>P) PRESEŽEK ODHODKOV (687-670)</t>
  </si>
  <si>
    <t>Presežek prihodkov obračunskega obdobja z upoštevanjem davka od dohodka (688-690)</t>
  </si>
  <si>
    <t>Presežek odhodkov obračunskega obdobja z upoštevanjem davka od dohodka (689+690) oz. (690-688)</t>
  </si>
  <si>
    <t>A) PRIHODKI OD POSLOVANJA 
(661+662-663+664)</t>
  </si>
  <si>
    <t>10=6/4</t>
  </si>
  <si>
    <t>11=8/6</t>
  </si>
  <si>
    <t>12=9/7</t>
  </si>
  <si>
    <t>M) PREVREDDNOTOVALNI POSLOVNI ODHODKI (685+686)</t>
  </si>
  <si>
    <t xml:space="preserve">V tabeli se prikazujejo prihodki in odhodki v vrsticah po namenih in vrstah ter v stolpcih po virih. Prihodki po virih morajo biti skladni z izkazom prihodkov in odhodkov določenih uporabnikov po denarnem toku, kar je razvidno iz vpisanih AOP številk. Z izkazom morajo biti skladni tudi skupni odhodki. </t>
  </si>
  <si>
    <t>V nadaljevanju navajamo nekaj poudarkov iz tabele:</t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</si>
  <si>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 xml:space="preserve">Pod AI1a4 se vpiše sredstva za delovno uspešnost ob upoštevanju enake definicije, kot se upošteva v Izkazu po prihodkov in odhodkov po denarnem toku v vrstici AOP 443. </t>
    </r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</si>
  <si>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8"/>
        <rFont val="Arial"/>
        <family val="2"/>
        <charset val="238"/>
      </rPr>
      <t> </t>
    </r>
    <r>
      <rPr>
        <sz val="10"/>
        <rFont val="Arial"/>
        <family val="2"/>
        <charset val="238"/>
      </rPr>
      <t>Pod C se pod razvojne naloge vpisuje odhodke razvojnih nalog s področja študijske dejavnosti (npr. ESS – poletne šole, gostujoči visokošolski učitelji, karierni centri, razpisi za razvojne naloge, javna dela iz naslova visokošolskega izobraževanja).</t>
    </r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</si>
  <si>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 xml:space="preserve">Pod  D se vnašajo vsi odhodki iz naslova raziskovalne in razvojne dejavnosti, tudi npr. javna dela s področja raziskovanja. </t>
    </r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</si>
  <si>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 xml:space="preserve">Drugo (G) predstavlja vso dejavnost javne službe, ki je ni mogoče razporediti v predhodne dejavnosti. </t>
    </r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</si>
  <si>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Prihodke in odhodke za investicije in investicijsko vzdrževanje se izpolnjuje tako, da se jih vpiše pod I. Izjema so sredstva, ki se jih za opremo in investicijsko vzdrževanje nameni v okviru TSF-Z (dodiplomski študij in 2. stopnja). Ta sredstva se vpiše v ustrezno vrstico pod točko AI k dodiplomskemu študiju. Prihodki študijske dejavnosti se v celoti vpišejo pod prihodke za tekočo porabo, medtem ko se odhodki za opremo vpišejo pod investicijske odhodke. Bodite pozorni pri izpolnjevanju Izkaza prihodkov in odhodkov po denarnem toku.</t>
    </r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</si>
  <si>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Pri izpolnjevanju prihodkov in odhodkov je treba upoštevati opozorilo Ministrstva za finance glede knjiženja sredstev: »Kadar posredni proračunski uporabnik prejme sredstva iz državnega proračuna na svoj podračun, od koder le posreduje izplačila transferov končnim upravičencem, mora prejeta programska sredstva evidentirati v svojih poslovnih knjigah le na kontih stanja, to je na kontu obveznosti (konti skupine 24) oziroma na kontih terjatev do neposrednega proračunskega uporabnika (konti skupine 14), v kolikor je posredni proračunski uporabnik sredstva že pred zahtevkom nakazal upravičencem. Prejeta oziroma izplačana denarna sredstva se torej ne vštevajo niti v prihodke niti v odhodke univerz, ki posredujejo izplačilo, niti se ne izkazujejo evidenčno v njihovih bilancah prihodkov in odhodkov.«.</t>
    </r>
  </si>
  <si>
    <t>Razlog</t>
  </si>
  <si>
    <t>** enako kot pod *, s to razliko, da se ne upoštevajo študenti 3. stopnje in prejšnjih podiplomskih programov.</t>
  </si>
  <si>
    <t>REALIZACIJA  PRIHODKI /
ODHODKI</t>
  </si>
  <si>
    <t>MIZŠ</t>
  </si>
  <si>
    <t>SKUPAJ ODHODKI PO VRSTAH STROŠKOV</t>
  </si>
  <si>
    <t>Stroški dela</t>
  </si>
  <si>
    <t>AI5+I</t>
  </si>
  <si>
    <t>Investicije in investicijsko vzdrževanje</t>
  </si>
  <si>
    <t>Sredstva za plače (osnova) - izplačane plače za november (za 2012: v decembru 11; za 2013 v decembru 2012) - brez dodatne pedagoške obveznosti</t>
  </si>
  <si>
    <t>23=13/3*100</t>
  </si>
  <si>
    <t>MIZS</t>
  </si>
  <si>
    <t xml:space="preserve">2.2.  </t>
  </si>
  <si>
    <t xml:space="preserve">2.3. </t>
  </si>
  <si>
    <t>REALIZACIJE  PRIHODKI /
ODHODKI SKUPAJ</t>
  </si>
  <si>
    <t>1a4a</t>
  </si>
  <si>
    <t>Redna delovna uspešnost (D010)</t>
  </si>
  <si>
    <t>1a4b</t>
  </si>
  <si>
    <t>Delovna uspešnost zaradi povečanega obsega dela (D020, D025)</t>
  </si>
  <si>
    <t>1a4c</t>
  </si>
  <si>
    <t>Delovna uspešnost zaradi povečanega obsega dela: dodatna pedagoška obveznost (D060) - ZViS 63. člen</t>
  </si>
  <si>
    <t>1a4d</t>
  </si>
  <si>
    <t>Delovna uspešnost zaradi sodelovanja pri posebnih projektih (D026)</t>
  </si>
  <si>
    <t>1a4e</t>
  </si>
  <si>
    <t>Delovna uspešnost zaradi prodaje blaga in storitev na trgu (D030)</t>
  </si>
  <si>
    <t>1a4f</t>
  </si>
  <si>
    <t>Poračun delovne uspešnosti (D900)</t>
  </si>
  <si>
    <t>Izdatki za blago in storitve za izvajanje dejavnosti</t>
  </si>
  <si>
    <t>Podjemne in avtorske pogodbe za izvajanje dejavnosti</t>
  </si>
  <si>
    <t>Izdatki za literaturo</t>
  </si>
  <si>
    <t>Mesec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</si>
  <si>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</si>
  <si>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</si>
  <si>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</si>
  <si>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</si>
  <si>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</si>
  <si>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</si>
  <si>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</si>
  <si>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</si>
  <si>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</si>
  <si>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</si>
  <si>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</si>
  <si>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</si>
  <si>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Sredstva za plače (osnova) - izplačane plače za november (za 2014: v decembru 13; za 2013 v decembru 2012) - brez dodatne pedagoške obveznosti</t>
  </si>
  <si>
    <t>REALIZACIJA 2016</t>
  </si>
  <si>
    <t>od 1.1. do 31.12.2017</t>
  </si>
  <si>
    <t xml:space="preserve">Realizacija 2016 trg </t>
  </si>
  <si>
    <r>
      <t>­</t>
    </r>
    <r>
      <rPr>
        <sz val="7"/>
        <rFont val="Times New Roman"/>
        <family val="1"/>
        <charset val="238"/>
      </rPr>
      <t xml:space="preserve">    </t>
    </r>
    <r>
      <rPr>
        <sz val="10"/>
        <rFont val="Arial"/>
        <family val="2"/>
        <charset val="238"/>
      </rPr>
      <t>Pod AI1a1 se vpiše izplačane plače za november (za 2016: v decembru 15; za 2017: v decembru 16) brez dodatne pedagoške obveznosti, ki se vpiše pod AI1a4 k delovni uspešnosti.</t>
    </r>
  </si>
  <si>
    <t>1a7</t>
  </si>
  <si>
    <t>Sredstva za delovno dobo</t>
  </si>
  <si>
    <t>ZA LETO 2018</t>
  </si>
  <si>
    <t>Obrazložitev vira financiranja presežka odhodkov nad prihodki (AOP 486) v letu 2018:</t>
  </si>
  <si>
    <t>FINANČNI NAČRT ZA LETO 2018 - Splošni del</t>
  </si>
  <si>
    <t>REALIZACIJA 2017</t>
  </si>
  <si>
    <t>FINANČNI NAČRT 2018</t>
  </si>
  <si>
    <t>FN 2018 / 
Realizacija 2017</t>
  </si>
  <si>
    <t>Število zaposlenih po delovnih urah iz izkaza prihodkov in odhodkov - AOP 892 za 2016 in 2017; za 2018 ocena št. zaposlenih na dan 31.12. v % zaposlitve iz programa dela</t>
  </si>
  <si>
    <t>* leto 2016: za število študentov se upoštevajo študentje (brez absolventov) 1., 2. in 3. stopnje ter prejšnjih dodiplomskih in podiplomskih študijskih programov v študijskem letu 2015/2016</t>
  </si>
  <si>
    <t>*leto 2017: za število študentov se upoštevajo študentje (brez absolventov) 1., 2., 3. stopnje ter prejšnjih dodiplomskih in podiplomskih študijskih programov v študijskem letu 2016/2017, stanje na dan 30. 10.</t>
  </si>
  <si>
    <t>* leto 2018: za število študentov se upoštevajo študentje (brez absolventov) 1., 2., 3. stopnje  ter prejšnjih dodiplomskih in podiplomskih študijskih programov v študijskem letu v študijskem letu 2017/2018, stanje na dan 30. 10.</t>
  </si>
  <si>
    <t>FN 2018 / 
Realizacija 2019</t>
  </si>
  <si>
    <t>Realizacija 2016</t>
  </si>
  <si>
    <t>FN 2018 / 
realizacija 2017</t>
  </si>
  <si>
    <t>1. FINANČNI NAČRT ZA LETO 2018 - Splošni del</t>
  </si>
  <si>
    <t>Realizacija 2016Javna služba</t>
  </si>
  <si>
    <t>Realizacija 2017 Javna služba</t>
  </si>
  <si>
    <t xml:space="preserve">Realizacija 2017 trg </t>
  </si>
  <si>
    <t>FINANČNI NAČRT
 Javna služba 2018</t>
  </si>
  <si>
    <t>FINANČNI NAČRT
 Trg 2018</t>
  </si>
  <si>
    <t>Realizacija 2017/realizacija 2016</t>
  </si>
  <si>
    <t>FN 18 JS / Realizacija 17 JS</t>
  </si>
  <si>
    <t>FN 18 Trg / Realizacija 17 Trg</t>
  </si>
  <si>
    <t>FINANČNI NAČRT ZA LETO 2018 - Posebni del</t>
  </si>
  <si>
    <t>Izdatki za blago in storitve za ekskurzije in strokovne oglede</t>
  </si>
  <si>
    <t xml:space="preserve">FINANČNI NAČRT 2018/REALIZACIJA 2017
 </t>
  </si>
  <si>
    <t xml:space="preserve">FINANČNI NAČRT 2018/REALIZACIJA 2017 - VIR mizš
 </t>
  </si>
  <si>
    <t>Načrt strukture prihodkov in odhodkov za leto 2018 po virih financiranja</t>
  </si>
  <si>
    <t>Finančni načrt za leto 2018 - Posebni del: univerzitetna knjižnica/študentski domovi (izpolni se dva obrazca, za vsakega svojega)</t>
  </si>
  <si>
    <t>Za pogodbo, financiranje iz postavke ministrstva - ocenjena dinamika izplačil:</t>
  </si>
  <si>
    <t xml:space="preserve">FN 2018 - vir MIZŠ /
Realizacija 2017 - vir MIZŠ
 </t>
  </si>
  <si>
    <t xml:space="preserve">FN 2018 /
Realizacija 2017
 </t>
  </si>
  <si>
    <t>2.1.1.</t>
  </si>
  <si>
    <t>FINANČNI NAČRT ZA LETO 2018 - Posebni del - študijska dejavnost</t>
  </si>
  <si>
    <t>ŠD</t>
  </si>
  <si>
    <t>izdatki za Individualno raziskovalno delo - IRD</t>
  </si>
  <si>
    <t>Ostali izdatki za blago in storitve</t>
  </si>
  <si>
    <t>* Če skladno s 3. členom Uredbe o javnem financiranju visokošolskih zavodov in drugih zavodov</t>
  </si>
  <si>
    <t>del TSF sredstev namenjate tudi za nakup nematerialnega premoženja, opremo in investicijsko vzdrževanje,</t>
  </si>
  <si>
    <t>navedite natančno vsebinsko porabo sredstev v ta namen.</t>
  </si>
  <si>
    <t xml:space="preserve">Plačila obresti in odplačila kreditov </t>
  </si>
  <si>
    <t>TSF sredstva</t>
  </si>
  <si>
    <t>RSF sredstva</t>
  </si>
  <si>
    <t>ŠTUDIJSKA DEJAVNOST (PP 573710) - odhodki</t>
  </si>
  <si>
    <t>ŠTUDIJSKA DEJAVNOST (PP 573710) - razlika</t>
  </si>
  <si>
    <t>ŠTUDIJSKA DEJAVNOST (PP 573710) - prihodki*</t>
  </si>
  <si>
    <t>Izdatki za opremo**</t>
  </si>
  <si>
    <t>od tega Sredstva za nove zaposlitve</t>
  </si>
  <si>
    <t xml:space="preserve">od tega Sredstva za odpravo plačnih nesorazmerij </t>
  </si>
  <si>
    <t>Ker RSF sredstva še niso določena, vnesite vašo oceno (sami znesek razdelite med TSF in RSF).</t>
  </si>
  <si>
    <t>** Vrednost prihodkov je enaka znesku, ki je za to proračunsko postavko naveden v izhodiščih.</t>
  </si>
  <si>
    <t>Fakulteta za informacijske študije v Novem mestu</t>
  </si>
  <si>
    <t>Maja Zorčič</t>
  </si>
  <si>
    <t>red. prof.dr. Dejan Jelovac</t>
  </si>
  <si>
    <t>Drugi izdatki za blago in storitve: _________________________</t>
  </si>
  <si>
    <t>Novo mesto, 23.05.2018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</si>
</sst>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.00_ ;[Red]\-#,##0.00\ "/>
    <numFmt numFmtId="165" formatCode="000"/>
    <numFmt numFmtId="166" formatCode="#,##0_ ;[Red]\-#,##0\ "/>
    <numFmt numFmtId="167" formatCode="0.0"/>
  </numFmts>
  <fonts count="7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9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color indexed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1"/>
      <color indexed="9"/>
      <name val="Arial CE"/>
      <charset val="238"/>
    </font>
    <font>
      <i/>
      <sz val="10"/>
      <name val="Arial CE"/>
      <charset val="238"/>
    </font>
    <font>
      <b/>
      <i/>
      <sz val="11"/>
      <name val="Arial CE"/>
      <charset val="238"/>
    </font>
    <font>
      <b/>
      <i/>
      <sz val="11"/>
      <color indexed="9"/>
      <name val="Arial CE"/>
      <charset val="238"/>
    </font>
    <font>
      <b/>
      <sz val="12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i/>
      <sz val="8"/>
      <color indexed="26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i/>
      <sz val="12"/>
      <color indexed="8"/>
      <name val="Arial CE"/>
      <family val="2"/>
      <charset val="238"/>
    </font>
    <font>
      <sz val="9"/>
      <name val="Arial CE"/>
      <charset val="238"/>
    </font>
    <font>
      <b/>
      <sz val="11"/>
      <color indexed="8"/>
      <name val="Arial CE"/>
      <family val="2"/>
      <charset val="238"/>
    </font>
    <font>
      <i/>
      <sz val="10"/>
      <color indexed="9"/>
      <name val="Arial CE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9"/>
      <name val="Arial CE"/>
      <charset val="238"/>
    </font>
    <font>
      <b/>
      <i/>
      <sz val="13"/>
      <name val="Arial CE"/>
      <charset val="238"/>
    </font>
    <font>
      <b/>
      <sz val="13"/>
      <color indexed="9"/>
      <name val="Arial CE"/>
      <charset val="238"/>
    </font>
    <font>
      <b/>
      <sz val="13"/>
      <name val="Arial CE"/>
      <charset val="238"/>
    </font>
    <font>
      <i/>
      <sz val="11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Courier New"/>
      <family val="3"/>
      <charset val="238"/>
    </font>
    <font>
      <sz val="7"/>
      <name val="Times New Roman"/>
      <family val="1"/>
      <charset val="238"/>
    </font>
    <font>
      <sz val="10"/>
      <name val="MS Sans Serif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50" fillId="4" borderId="0" applyNumberFormat="0" applyBorder="0" applyAlignment="0" applyProtection="0"/>
    <xf numFmtId="0" fontId="54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52" fillId="22" borderId="0" applyNumberFormat="0" applyBorder="0" applyAlignment="0" applyProtection="0"/>
    <xf numFmtId="0" fontId="75" fillId="0" borderId="0"/>
    <xf numFmtId="9" fontId="4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5" fillId="23" borderId="8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6" fillId="0" borderId="7" applyNumberFormat="0" applyFill="0" applyAlignment="0" applyProtection="0"/>
    <xf numFmtId="0" fontId="57" fillId="21" borderId="2" applyNumberFormat="0" applyAlignment="0" applyProtection="0"/>
    <xf numFmtId="0" fontId="55" fillId="20" borderId="1" applyNumberFormat="0" applyAlignment="0" applyProtection="0"/>
    <xf numFmtId="0" fontId="51" fillId="3" borderId="0" applyNumberFormat="0" applyBorder="0" applyAlignment="0" applyProtection="0"/>
    <xf numFmtId="0" fontId="53" fillId="7" borderId="1" applyNumberFormat="0" applyAlignment="0" applyProtection="0"/>
    <xf numFmtId="0" fontId="60" fillId="0" borderId="9" applyNumberFormat="0" applyFill="0" applyAlignment="0" applyProtection="0"/>
  </cellStyleXfs>
  <cellXfs count="718">
    <xf numFmtId="0" fontId="0" fillId="0" borderId="0" xfId="0"/>
    <xf numFmtId="0" fontId="15" fillId="0" borderId="0" xfId="0" applyFont="1" applyAlignment="1" applyProtection="1">
      <alignment horizontal="right"/>
    </xf>
    <xf numFmtId="0" fontId="20" fillId="0" borderId="0" xfId="0" applyFont="1" applyAlignment="1" applyProtection="1">
      <alignment wrapText="1"/>
    </xf>
    <xf numFmtId="0" fontId="20" fillId="0" borderId="0" xfId="0" applyFont="1" applyProtection="1"/>
    <xf numFmtId="0" fontId="0" fillId="0" borderId="0" xfId="0" applyProtection="1"/>
    <xf numFmtId="0" fontId="0" fillId="24" borderId="10" xfId="0" applyFill="1" applyBorder="1" applyProtection="1">
      <protection locked="0"/>
    </xf>
    <xf numFmtId="0" fontId="19" fillId="0" borderId="0" xfId="0" applyFont="1" applyAlignment="1" applyProtection="1">
      <alignment wrapText="1"/>
    </xf>
    <xf numFmtId="49" fontId="13" fillId="0" borderId="0" xfId="0" applyNumberFormat="1" applyFont="1" applyAlignment="1" applyProtection="1"/>
    <xf numFmtId="0" fontId="13" fillId="0" borderId="0" xfId="0" applyFont="1" applyAlignment="1" applyProtection="1">
      <alignment wrapText="1"/>
    </xf>
    <xf numFmtId="3" fontId="13" fillId="0" borderId="0" xfId="0" applyNumberFormat="1" applyFont="1" applyAlignment="1" applyProtection="1">
      <alignment horizontal="right" wrapText="1"/>
    </xf>
    <xf numFmtId="0" fontId="13" fillId="0" borderId="0" xfId="0" applyFont="1" applyProtection="1"/>
    <xf numFmtId="3" fontId="16" fillId="0" borderId="11" xfId="28" applyNumberFormat="1" applyFont="1" applyFill="1" applyBorder="1" applyAlignment="1" applyProtection="1">
      <alignment horizontal="right"/>
      <protection locked="0"/>
    </xf>
    <xf numFmtId="3" fontId="8" fillId="0" borderId="11" xfId="28" applyNumberFormat="1" applyFont="1" applyBorder="1" applyAlignment="1" applyProtection="1">
      <alignment horizontal="right"/>
      <protection locked="0"/>
    </xf>
    <xf numFmtId="3" fontId="16" fillId="0" borderId="11" xfId="28" applyNumberFormat="1" applyFont="1" applyFill="1" applyBorder="1" applyProtection="1">
      <protection locked="0"/>
    </xf>
    <xf numFmtId="0" fontId="19" fillId="0" borderId="0" xfId="0" applyFont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Protection="1"/>
    <xf numFmtId="49" fontId="20" fillId="0" borderId="0" xfId="0" applyNumberFormat="1" applyFont="1" applyAlignment="1" applyProtection="1">
      <alignment horizontal="center" vertical="center"/>
    </xf>
    <xf numFmtId="3" fontId="20" fillId="0" borderId="0" xfId="0" applyNumberFormat="1" applyFont="1" applyAlignment="1" applyProtection="1">
      <alignment wrapText="1"/>
    </xf>
    <xf numFmtId="49" fontId="20" fillId="0" borderId="0" xfId="0" applyNumberFormat="1" applyFont="1" applyAlignment="1" applyProtection="1">
      <alignment wrapText="1"/>
    </xf>
    <xf numFmtId="49" fontId="20" fillId="0" borderId="0" xfId="0" applyNumberFormat="1" applyFont="1" applyBorder="1" applyAlignment="1" applyProtection="1"/>
    <xf numFmtId="3" fontId="20" fillId="0" borderId="0" xfId="0" applyNumberFormat="1" applyFont="1" applyProtection="1"/>
    <xf numFmtId="3" fontId="8" fillId="0" borderId="12" xfId="28" applyNumberFormat="1" applyFont="1" applyFill="1" applyBorder="1" applyProtection="1">
      <protection locked="0"/>
    </xf>
    <xf numFmtId="3" fontId="28" fillId="0" borderId="11" xfId="28" applyNumberFormat="1" applyFont="1" applyFill="1" applyBorder="1" applyAlignment="1" applyProtection="1">
      <alignment horizontal="right"/>
      <protection locked="0"/>
    </xf>
    <xf numFmtId="3" fontId="28" fillId="0" borderId="11" xfId="28" applyNumberFormat="1" applyFont="1" applyFill="1" applyBorder="1" applyProtection="1">
      <protection locked="0"/>
    </xf>
    <xf numFmtId="3" fontId="8" fillId="0" borderId="13" xfId="28" applyNumberFormat="1" applyFont="1" applyFill="1" applyBorder="1" applyAlignment="1" applyProtection="1">
      <alignment horizontal="center"/>
      <protection locked="0"/>
    </xf>
    <xf numFmtId="3" fontId="9" fillId="25" borderId="11" xfId="28" applyNumberFormat="1" applyFont="1" applyFill="1" applyBorder="1" applyAlignment="1" applyProtection="1">
      <alignment horizontal="right"/>
      <protection locked="0"/>
    </xf>
    <xf numFmtId="3" fontId="16" fillId="0" borderId="14" xfId="28" applyNumberFormat="1" applyFont="1" applyFill="1" applyBorder="1" applyAlignment="1" applyProtection="1">
      <alignment horizontal="right"/>
      <protection locked="0"/>
    </xf>
    <xf numFmtId="3" fontId="9" fillId="25" borderId="14" xfId="28" applyNumberFormat="1" applyFont="1" applyFill="1" applyBorder="1" applyAlignment="1" applyProtection="1">
      <alignment horizontal="right"/>
      <protection locked="0"/>
    </xf>
    <xf numFmtId="3" fontId="16" fillId="0" borderId="15" xfId="28" applyNumberFormat="1" applyFont="1" applyFill="1" applyBorder="1" applyAlignment="1" applyProtection="1">
      <alignment horizontal="right"/>
      <protection locked="0"/>
    </xf>
    <xf numFmtId="3" fontId="11" fillId="0" borderId="16" xfId="30" applyNumberFormat="1" applyFont="1" applyFill="1" applyBorder="1" applyAlignment="1" applyProtection="1">
      <alignment vertical="center" wrapText="1"/>
      <protection locked="0"/>
    </xf>
    <xf numFmtId="3" fontId="39" fillId="0" borderId="16" xfId="30" applyNumberFormat="1" applyFont="1" applyFill="1" applyBorder="1" applyAlignment="1" applyProtection="1">
      <alignment vertical="center" wrapText="1"/>
      <protection locked="0"/>
    </xf>
    <xf numFmtId="3" fontId="11" fillId="0" borderId="16" xfId="33" applyNumberFormat="1" applyFont="1" applyFill="1" applyBorder="1" applyAlignment="1" applyProtection="1">
      <alignment vertical="center" wrapText="1"/>
      <protection locked="0"/>
    </xf>
    <xf numFmtId="3" fontId="11" fillId="0" borderId="16" xfId="32" applyNumberFormat="1" applyFont="1" applyBorder="1" applyAlignment="1" applyProtection="1">
      <alignment horizontal="right" vertical="center"/>
      <protection locked="0" hidden="1"/>
    </xf>
    <xf numFmtId="3" fontId="11" fillId="0" borderId="16" xfId="32" applyNumberFormat="1" applyFont="1" applyFill="1" applyBorder="1" applyAlignment="1" applyProtection="1">
      <alignment horizontal="right" vertical="center" wrapText="1"/>
      <protection locked="0"/>
    </xf>
    <xf numFmtId="3" fontId="21" fillId="26" borderId="17" xfId="28" applyNumberFormat="1" applyFont="1" applyFill="1" applyBorder="1" applyProtection="1">
      <protection locked="0"/>
    </xf>
    <xf numFmtId="3" fontId="21" fillId="26" borderId="14" xfId="28" applyNumberFormat="1" applyFont="1" applyFill="1" applyBorder="1" applyProtection="1">
      <protection locked="0"/>
    </xf>
    <xf numFmtId="3" fontId="21" fillId="26" borderId="18" xfId="28" applyNumberFormat="1" applyFont="1" applyFill="1" applyBorder="1" applyProtection="1">
      <protection locked="0"/>
    </xf>
    <xf numFmtId="3" fontId="16" fillId="27" borderId="19" xfId="28" applyNumberFormat="1" applyFont="1" applyFill="1" applyBorder="1" applyProtection="1">
      <protection locked="0"/>
    </xf>
    <xf numFmtId="3" fontId="2" fillId="24" borderId="10" xfId="0" applyNumberFormat="1" applyFont="1" applyFill="1" applyBorder="1" applyProtection="1">
      <protection locked="0"/>
    </xf>
    <xf numFmtId="3" fontId="9" fillId="28" borderId="14" xfId="28" applyNumberFormat="1" applyFont="1" applyFill="1" applyBorder="1" applyAlignment="1" applyProtection="1">
      <alignment horizontal="right"/>
      <protection locked="0"/>
    </xf>
    <xf numFmtId="3" fontId="9" fillId="28" borderId="14" xfId="28" applyNumberFormat="1" applyFont="1" applyFill="1" applyBorder="1" applyProtection="1">
      <protection locked="0"/>
    </xf>
    <xf numFmtId="3" fontId="23" fillId="26" borderId="14" xfId="28" applyNumberFormat="1" applyFont="1" applyFill="1" applyBorder="1" applyAlignment="1" applyProtection="1">
      <alignment horizontal="right"/>
      <protection locked="0"/>
    </xf>
    <xf numFmtId="3" fontId="23" fillId="26" borderId="14" xfId="28" applyNumberFormat="1" applyFont="1" applyFill="1" applyBorder="1" applyProtection="1">
      <protection locked="0"/>
    </xf>
    <xf numFmtId="3" fontId="8" fillId="0" borderId="20" xfId="28" applyNumberFormat="1" applyFont="1" applyBorder="1" applyAlignment="1" applyProtection="1">
      <alignment horizontal="right"/>
      <protection locked="0"/>
    </xf>
    <xf numFmtId="3" fontId="8" fillId="27" borderId="21" xfId="28" applyNumberFormat="1" applyFont="1" applyFill="1" applyBorder="1" applyProtection="1">
      <protection locked="0"/>
    </xf>
    <xf numFmtId="1" fontId="9" fillId="26" borderId="22" xfId="28" applyNumberFormat="1" applyFont="1" applyFill="1" applyBorder="1" applyAlignment="1" applyProtection="1">
      <alignment horizontal="center"/>
      <protection locked="0"/>
    </xf>
    <xf numFmtId="1" fontId="16" fillId="29" borderId="23" xfId="28" applyNumberFormat="1" applyFont="1" applyFill="1" applyBorder="1" applyAlignment="1" applyProtection="1">
      <alignment horizontal="center"/>
      <protection locked="0"/>
    </xf>
    <xf numFmtId="1" fontId="16" fillId="29" borderId="24" xfId="28" applyNumberFormat="1" applyFont="1" applyFill="1" applyBorder="1" applyAlignment="1" applyProtection="1">
      <alignment horizontal="center"/>
      <protection locked="0"/>
    </xf>
    <xf numFmtId="1" fontId="16" fillId="29" borderId="25" xfId="28" applyNumberFormat="1" applyFont="1" applyFill="1" applyBorder="1" applyAlignment="1" applyProtection="1">
      <alignment horizontal="center"/>
      <protection locked="0"/>
    </xf>
    <xf numFmtId="1" fontId="16" fillId="0" borderId="26" xfId="28" applyNumberFormat="1" applyFont="1" applyFill="1" applyBorder="1" applyAlignment="1" applyProtection="1">
      <alignment horizontal="center"/>
      <protection locked="0"/>
    </xf>
    <xf numFmtId="3" fontId="19" fillId="28" borderId="27" xfId="28" applyNumberFormat="1" applyFont="1" applyFill="1" applyBorder="1" applyAlignment="1" applyProtection="1">
      <alignment horizontal="center"/>
      <protection locked="0"/>
    </xf>
    <xf numFmtId="3" fontId="19" fillId="28" borderId="13" xfId="28" applyNumberFormat="1" applyFont="1" applyFill="1" applyBorder="1" applyAlignment="1" applyProtection="1">
      <alignment horizontal="center"/>
      <protection locked="0"/>
    </xf>
    <xf numFmtId="3" fontId="19" fillId="28" borderId="28" xfId="28" applyNumberFormat="1" applyFont="1" applyFill="1" applyBorder="1" applyAlignment="1" applyProtection="1">
      <alignment horizontal="center"/>
      <protection locked="0"/>
    </xf>
    <xf numFmtId="1" fontId="9" fillId="25" borderId="29" xfId="28" applyNumberFormat="1" applyFont="1" applyFill="1" applyBorder="1" applyAlignment="1" applyProtection="1">
      <alignment horizontal="center"/>
      <protection locked="0"/>
    </xf>
    <xf numFmtId="1" fontId="9" fillId="25" borderId="30" xfId="28" applyNumberFormat="1" applyFont="1" applyFill="1" applyBorder="1" applyAlignment="1" applyProtection="1">
      <alignment horizontal="center"/>
      <protection locked="0"/>
    </xf>
    <xf numFmtId="3" fontId="19" fillId="0" borderId="27" xfId="28" applyNumberFormat="1" applyFont="1" applyFill="1" applyBorder="1" applyAlignment="1" applyProtection="1">
      <alignment horizontal="center"/>
      <protection locked="0"/>
    </xf>
    <xf numFmtId="3" fontId="8" fillId="0" borderId="13" xfId="28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28" applyNumberFormat="1" applyFont="1" applyFill="1" applyBorder="1" applyAlignment="1" applyProtection="1">
      <alignment horizontal="center"/>
      <protection locked="0"/>
    </xf>
    <xf numFmtId="3" fontId="19" fillId="0" borderId="13" xfId="28" applyNumberFormat="1" applyFont="1" applyFill="1" applyBorder="1" applyAlignment="1" applyProtection="1">
      <alignment horizontal="center"/>
      <protection locked="0"/>
    </xf>
    <xf numFmtId="1" fontId="9" fillId="25" borderId="22" xfId="28" applyNumberFormat="1" applyFont="1" applyFill="1" applyBorder="1" applyAlignment="1" applyProtection="1">
      <alignment horizontal="center"/>
      <protection locked="0"/>
    </xf>
    <xf numFmtId="1" fontId="29" fillId="25" borderId="30" xfId="28" applyNumberFormat="1" applyFont="1" applyFill="1" applyBorder="1" applyAlignment="1" applyProtection="1">
      <alignment horizontal="center"/>
      <protection locked="0"/>
    </xf>
    <xf numFmtId="1" fontId="16" fillId="0" borderId="29" xfId="28" applyNumberFormat="1" applyFont="1" applyFill="1" applyBorder="1" applyAlignment="1" applyProtection="1">
      <alignment horizontal="center"/>
      <protection locked="0"/>
    </xf>
    <xf numFmtId="1" fontId="16" fillId="0" borderId="22" xfId="28" applyNumberFormat="1" applyFont="1" applyFill="1" applyBorder="1" applyAlignment="1" applyProtection="1">
      <alignment horizontal="center"/>
      <protection locked="0"/>
    </xf>
    <xf numFmtId="1" fontId="16" fillId="0" borderId="30" xfId="28" applyNumberFormat="1" applyFont="1" applyFill="1" applyBorder="1" applyAlignment="1" applyProtection="1">
      <alignment horizontal="center"/>
      <protection locked="0"/>
    </xf>
    <xf numFmtId="1" fontId="9" fillId="28" borderId="31" xfId="28" applyNumberFormat="1" applyFont="1" applyFill="1" applyBorder="1" applyAlignment="1" applyProtection="1">
      <alignment horizontal="center"/>
      <protection locked="0"/>
    </xf>
    <xf numFmtId="1" fontId="9" fillId="28" borderId="30" xfId="28" applyNumberFormat="1" applyFont="1" applyFill="1" applyBorder="1" applyAlignment="1" applyProtection="1">
      <alignment horizontal="center"/>
      <protection locked="0"/>
    </xf>
    <xf numFmtId="1" fontId="9" fillId="28" borderId="22" xfId="28" applyNumberFormat="1" applyFont="1" applyFill="1" applyBorder="1" applyAlignment="1" applyProtection="1">
      <alignment horizontal="center"/>
      <protection locked="0"/>
    </xf>
    <xf numFmtId="1" fontId="29" fillId="28" borderId="30" xfId="28" applyNumberFormat="1" applyFont="1" applyFill="1" applyBorder="1" applyAlignment="1" applyProtection="1">
      <alignment horizontal="center"/>
      <protection locked="0"/>
    </xf>
    <xf numFmtId="1" fontId="9" fillId="28" borderId="29" xfId="28" applyNumberFormat="1" applyFont="1" applyFill="1" applyBorder="1" applyAlignment="1" applyProtection="1">
      <alignment horizontal="center"/>
      <protection locked="0"/>
    </xf>
    <xf numFmtId="0" fontId="3" fillId="0" borderId="32" xfId="28" applyBorder="1" applyAlignment="1" applyProtection="1">
      <alignment horizontal="center"/>
      <protection locked="0"/>
    </xf>
    <xf numFmtId="3" fontId="16" fillId="0" borderId="33" xfId="28" applyNumberFormat="1" applyFont="1" applyBorder="1" applyProtection="1">
      <protection locked="0"/>
    </xf>
    <xf numFmtId="1" fontId="23" fillId="26" borderId="34" xfId="28" applyNumberFormat="1" applyFont="1" applyFill="1" applyBorder="1" applyAlignment="1" applyProtection="1">
      <alignment horizontal="center"/>
      <protection locked="0"/>
    </xf>
    <xf numFmtId="1" fontId="8" fillId="0" borderId="22" xfId="28" applyNumberFormat="1" applyFont="1" applyBorder="1" applyAlignment="1" applyProtection="1">
      <alignment horizontal="center"/>
      <protection locked="0"/>
    </xf>
    <xf numFmtId="1" fontId="8" fillId="0" borderId="35" xfId="28" applyNumberFormat="1" applyFont="1" applyBorder="1" applyAlignment="1" applyProtection="1">
      <alignment horizontal="center"/>
      <protection locked="0"/>
    </xf>
    <xf numFmtId="3" fontId="11" fillId="0" borderId="13" xfId="28" applyNumberFormat="1" applyFont="1" applyFill="1" applyBorder="1" applyAlignment="1" applyProtection="1">
      <alignment horizontal="center"/>
      <protection locked="0"/>
    </xf>
    <xf numFmtId="3" fontId="28" fillId="0" borderId="36" xfId="28" applyNumberFormat="1" applyFont="1" applyFill="1" applyBorder="1" applyProtection="1">
      <protection locked="0"/>
    </xf>
    <xf numFmtId="1" fontId="23" fillId="26" borderId="37" xfId="28" applyNumberFormat="1" applyFont="1" applyFill="1" applyBorder="1" applyAlignment="1" applyProtection="1">
      <alignment horizontal="center"/>
      <protection locked="0"/>
    </xf>
    <xf numFmtId="1" fontId="16" fillId="0" borderId="29" xfId="28" applyNumberFormat="1" applyFont="1" applyBorder="1" applyAlignment="1" applyProtection="1">
      <alignment horizontal="center"/>
      <protection locked="0"/>
    </xf>
    <xf numFmtId="0" fontId="12" fillId="0" borderId="0" xfId="28" applyFont="1" applyProtection="1">
      <protection locked="0"/>
    </xf>
    <xf numFmtId="0" fontId="3" fillId="0" borderId="0" xfId="28" applyProtection="1">
      <protection locked="0"/>
    </xf>
    <xf numFmtId="0" fontId="11" fillId="0" borderId="0" xfId="30" applyFont="1" applyFill="1" applyProtection="1">
      <protection locked="0"/>
    </xf>
    <xf numFmtId="0" fontId="11" fillId="0" borderId="0" xfId="30" applyFont="1" applyFill="1" applyProtection="1">
      <protection locked="0" hidden="1"/>
    </xf>
    <xf numFmtId="0" fontId="3" fillId="0" borderId="0" xfId="28" applyFont="1" applyProtection="1">
      <protection locked="0"/>
    </xf>
    <xf numFmtId="0" fontId="3" fillId="0" borderId="0" xfId="28" applyFill="1" applyProtection="1">
      <protection locked="0"/>
    </xf>
    <xf numFmtId="3" fontId="8" fillId="0" borderId="11" xfId="28" applyNumberFormat="1" applyFont="1" applyFill="1" applyBorder="1" applyAlignment="1" applyProtection="1">
      <alignment horizontal="right"/>
      <protection locked="0"/>
    </xf>
    <xf numFmtId="3" fontId="8" fillId="0" borderId="20" xfId="28" applyNumberFormat="1" applyFont="1" applyFill="1" applyBorder="1" applyAlignment="1" applyProtection="1">
      <alignment horizontal="right"/>
      <protection locked="0"/>
    </xf>
    <xf numFmtId="0" fontId="33" fillId="0" borderId="0" xfId="30" applyFont="1" applyFill="1" applyAlignment="1" applyProtection="1">
      <alignment horizontal="left"/>
      <protection locked="0"/>
    </xf>
    <xf numFmtId="0" fontId="23" fillId="0" borderId="0" xfId="30" applyFont="1" applyFill="1" applyAlignment="1" applyProtection="1">
      <alignment horizontal="left"/>
      <protection locked="0"/>
    </xf>
    <xf numFmtId="0" fontId="3" fillId="0" borderId="0" xfId="30" applyFont="1" applyFill="1" applyAlignment="1" applyProtection="1">
      <alignment horizontal="left"/>
      <protection locked="0"/>
    </xf>
    <xf numFmtId="0" fontId="3" fillId="0" borderId="0" xfId="28" applyAlignment="1" applyProtection="1">
      <alignment horizontal="center"/>
      <protection locked="0"/>
    </xf>
    <xf numFmtId="0" fontId="34" fillId="0" borderId="0" xfId="28" applyFont="1" applyBorder="1" applyAlignment="1" applyProtection="1">
      <alignment horizontal="left"/>
      <protection locked="0"/>
    </xf>
    <xf numFmtId="0" fontId="21" fillId="0" borderId="0" xfId="28" applyFont="1" applyBorder="1" applyAlignment="1" applyProtection="1">
      <alignment horizontal="left"/>
      <protection locked="0"/>
    </xf>
    <xf numFmtId="0" fontId="3" fillId="0" borderId="0" xfId="28" applyBorder="1" applyProtection="1">
      <protection locked="0"/>
    </xf>
    <xf numFmtId="0" fontId="3" fillId="0" borderId="0" xfId="28" applyFill="1" applyBorder="1" applyProtection="1">
      <protection locked="0"/>
    </xf>
    <xf numFmtId="1" fontId="5" fillId="0" borderId="0" xfId="28" applyNumberFormat="1" applyFont="1" applyAlignment="1" applyProtection="1">
      <alignment horizontal="center"/>
      <protection locked="0"/>
    </xf>
    <xf numFmtId="0" fontId="31" fillId="0" borderId="0" xfId="28" applyFont="1" applyProtection="1">
      <protection locked="0"/>
    </xf>
    <xf numFmtId="0" fontId="23" fillId="0" borderId="0" xfId="28" applyFont="1" applyProtection="1">
      <protection locked="0"/>
    </xf>
    <xf numFmtId="3" fontId="21" fillId="26" borderId="38" xfId="28" applyNumberFormat="1" applyFont="1" applyFill="1" applyBorder="1" applyProtection="1">
      <protection locked="0"/>
    </xf>
    <xf numFmtId="3" fontId="21" fillId="26" borderId="11" xfId="28" applyNumberFormat="1" applyFont="1" applyFill="1" applyBorder="1" applyAlignment="1" applyProtection="1">
      <alignment horizontal="right"/>
      <protection locked="0"/>
    </xf>
    <xf numFmtId="0" fontId="17" fillId="0" borderId="0" xfId="28" applyFont="1" applyFill="1" applyProtection="1">
      <protection locked="0"/>
    </xf>
    <xf numFmtId="0" fontId="16" fillId="0" borderId="0" xfId="28" applyFont="1" applyFill="1" applyProtection="1">
      <protection locked="0"/>
    </xf>
    <xf numFmtId="3" fontId="19" fillId="29" borderId="39" xfId="28" applyNumberFormat="1" applyFont="1" applyFill="1" applyBorder="1" applyProtection="1">
      <protection locked="0"/>
    </xf>
    <xf numFmtId="3" fontId="19" fillId="29" borderId="14" xfId="28" applyNumberFormat="1" applyFont="1" applyFill="1" applyBorder="1" applyAlignment="1" applyProtection="1">
      <alignment horizontal="right"/>
      <protection locked="0"/>
    </xf>
    <xf numFmtId="3" fontId="19" fillId="29" borderId="40" xfId="28" applyNumberFormat="1" applyFont="1" applyFill="1" applyBorder="1" applyProtection="1">
      <protection locked="0"/>
    </xf>
    <xf numFmtId="3" fontId="19" fillId="29" borderId="41" xfId="28" applyNumberFormat="1" applyFont="1" applyFill="1" applyBorder="1" applyProtection="1">
      <protection locked="0"/>
    </xf>
    <xf numFmtId="3" fontId="29" fillId="29" borderId="42" xfId="28" applyNumberFormat="1" applyFont="1" applyFill="1" applyBorder="1" applyAlignment="1" applyProtection="1">
      <alignment horizontal="right"/>
      <protection locked="0"/>
    </xf>
    <xf numFmtId="3" fontId="29" fillId="29" borderId="41" xfId="28" applyNumberFormat="1" applyFont="1" applyFill="1" applyBorder="1" applyProtection="1">
      <protection locked="0"/>
    </xf>
    <xf numFmtId="3" fontId="16" fillId="0" borderId="43" xfId="28" applyNumberFormat="1" applyFont="1" applyFill="1" applyBorder="1" applyProtection="1">
      <protection locked="0"/>
    </xf>
    <xf numFmtId="3" fontId="16" fillId="0" borderId="44" xfId="28" applyNumberFormat="1" applyFont="1" applyBorder="1" applyAlignment="1" applyProtection="1">
      <alignment horizontal="center"/>
      <protection locked="0"/>
    </xf>
    <xf numFmtId="3" fontId="3" fillId="0" borderId="44" xfId="28" applyNumberFormat="1" applyFont="1" applyBorder="1" applyAlignment="1" applyProtection="1">
      <alignment horizontal="center"/>
      <protection locked="0"/>
    </xf>
    <xf numFmtId="3" fontId="16" fillId="0" borderId="44" xfId="28" applyNumberFormat="1" applyFont="1" applyBorder="1" applyProtection="1">
      <protection locked="0"/>
    </xf>
    <xf numFmtId="3" fontId="9" fillId="28" borderId="39" xfId="28" applyNumberFormat="1" applyFont="1" applyFill="1" applyBorder="1" applyProtection="1">
      <protection locked="0"/>
    </xf>
    <xf numFmtId="3" fontId="19" fillId="28" borderId="14" xfId="28" applyNumberFormat="1" applyFont="1" applyFill="1" applyBorder="1" applyAlignment="1" applyProtection="1">
      <alignment horizontal="right"/>
      <protection locked="0"/>
    </xf>
    <xf numFmtId="3" fontId="9" fillId="28" borderId="18" xfId="28" applyNumberFormat="1" applyFont="1" applyFill="1" applyBorder="1" applyProtection="1">
      <protection locked="0"/>
    </xf>
    <xf numFmtId="3" fontId="9" fillId="28" borderId="17" xfId="28" applyNumberFormat="1" applyFont="1" applyFill="1" applyBorder="1" applyProtection="1">
      <protection locked="0"/>
    </xf>
    <xf numFmtId="0" fontId="6" fillId="0" borderId="0" xfId="28" applyFont="1" applyProtection="1">
      <protection locked="0"/>
    </xf>
    <xf numFmtId="0" fontId="9" fillId="0" borderId="0" xfId="28" applyFont="1" applyProtection="1">
      <protection locked="0"/>
    </xf>
    <xf numFmtId="3" fontId="9" fillId="28" borderId="40" xfId="28" applyNumberFormat="1" applyFont="1" applyFill="1" applyBorder="1" applyProtection="1">
      <protection locked="0"/>
    </xf>
    <xf numFmtId="3" fontId="19" fillId="28" borderId="11" xfId="28" applyNumberFormat="1" applyFont="1" applyFill="1" applyBorder="1" applyAlignment="1" applyProtection="1">
      <alignment horizontal="right"/>
      <protection locked="0"/>
    </xf>
    <xf numFmtId="3" fontId="29" fillId="28" borderId="36" xfId="28" applyNumberFormat="1" applyFont="1" applyFill="1" applyBorder="1" applyProtection="1">
      <protection locked="0"/>
    </xf>
    <xf numFmtId="166" fontId="29" fillId="28" borderId="15" xfId="28" applyNumberFormat="1" applyFont="1" applyFill="1" applyBorder="1" applyAlignment="1" applyProtection="1">
      <alignment horizontal="right"/>
      <protection locked="0"/>
    </xf>
    <xf numFmtId="3" fontId="9" fillId="25" borderId="38" xfId="28" applyNumberFormat="1" applyFont="1" applyFill="1" applyBorder="1" applyProtection="1">
      <protection locked="0"/>
    </xf>
    <xf numFmtId="3" fontId="9" fillId="25" borderId="45" xfId="28" applyNumberFormat="1" applyFont="1" applyFill="1" applyBorder="1" applyAlignment="1" applyProtection="1">
      <alignment horizontal="right"/>
      <protection locked="0"/>
    </xf>
    <xf numFmtId="3" fontId="9" fillId="25" borderId="33" xfId="28" applyNumberFormat="1" applyFont="1" applyFill="1" applyBorder="1" applyProtection="1">
      <protection locked="0"/>
    </xf>
    <xf numFmtId="3" fontId="29" fillId="25" borderId="46" xfId="28" applyNumberFormat="1" applyFont="1" applyFill="1" applyBorder="1" applyProtection="1">
      <protection locked="0"/>
    </xf>
    <xf numFmtId="166" fontId="29" fillId="25" borderId="15" xfId="28" applyNumberFormat="1" applyFont="1" applyFill="1" applyBorder="1" applyAlignment="1" applyProtection="1">
      <alignment horizontal="right"/>
      <protection locked="0"/>
    </xf>
    <xf numFmtId="3" fontId="19" fillId="0" borderId="47" xfId="28" applyNumberFormat="1" applyFont="1" applyFill="1" applyBorder="1" applyAlignment="1" applyProtection="1">
      <alignment horizontal="left"/>
      <protection locked="0"/>
    </xf>
    <xf numFmtId="3" fontId="19" fillId="0" borderId="14" xfId="28" applyNumberFormat="1" applyFont="1" applyFill="1" applyBorder="1" applyAlignment="1" applyProtection="1">
      <alignment horizontal="right"/>
      <protection locked="0"/>
    </xf>
    <xf numFmtId="0" fontId="27" fillId="0" borderId="0" xfId="28" applyFont="1" applyFill="1" applyProtection="1">
      <protection locked="0"/>
    </xf>
    <xf numFmtId="0" fontId="19" fillId="0" borderId="0" xfId="28" applyFont="1" applyFill="1" applyProtection="1">
      <protection locked="0"/>
    </xf>
    <xf numFmtId="3" fontId="8" fillId="0" borderId="12" xfId="28" applyNumberFormat="1" applyFont="1" applyBorder="1" applyAlignment="1" applyProtection="1">
      <alignment vertical="center" wrapText="1"/>
      <protection locked="0"/>
    </xf>
    <xf numFmtId="3" fontId="10" fillId="0" borderId="12" xfId="28" applyNumberFormat="1" applyFont="1" applyBorder="1" applyProtection="1">
      <protection locked="0"/>
    </xf>
    <xf numFmtId="3" fontId="19" fillId="0" borderId="12" xfId="28" applyNumberFormat="1" applyFont="1" applyFill="1" applyBorder="1" applyAlignment="1" applyProtection="1">
      <alignment vertical="center" wrapText="1"/>
      <protection locked="0"/>
    </xf>
    <xf numFmtId="3" fontId="19" fillId="0" borderId="11" xfId="28" applyNumberFormat="1" applyFont="1" applyFill="1" applyBorder="1" applyAlignment="1" applyProtection="1">
      <alignment horizontal="right"/>
      <protection locked="0"/>
    </xf>
    <xf numFmtId="3" fontId="19" fillId="0" borderId="11" xfId="28" applyNumberFormat="1" applyFont="1" applyFill="1" applyBorder="1" applyProtection="1">
      <protection locked="0"/>
    </xf>
    <xf numFmtId="3" fontId="19" fillId="0" borderId="12" xfId="28" applyNumberFormat="1" applyFont="1" applyFill="1" applyBorder="1" applyProtection="1">
      <protection locked="0"/>
    </xf>
    <xf numFmtId="3" fontId="16" fillId="0" borderId="12" xfId="28" applyNumberFormat="1" applyFont="1" applyFill="1" applyBorder="1" applyProtection="1">
      <protection locked="0"/>
    </xf>
    <xf numFmtId="3" fontId="8" fillId="0" borderId="33" xfId="28" applyNumberFormat="1" applyFont="1" applyFill="1" applyBorder="1" applyProtection="1">
      <protection locked="0"/>
    </xf>
    <xf numFmtId="3" fontId="8" fillId="0" borderId="13" xfId="28" applyNumberFormat="1" applyFont="1" applyFill="1" applyBorder="1" applyAlignment="1" applyProtection="1">
      <alignment horizontal="center" wrapText="1"/>
      <protection locked="0"/>
    </xf>
    <xf numFmtId="3" fontId="28" fillId="0" borderId="12" xfId="28" applyNumberFormat="1" applyFont="1" applyFill="1" applyBorder="1" applyAlignment="1" applyProtection="1">
      <alignment horizontal="left" wrapText="1"/>
      <protection locked="0"/>
    </xf>
    <xf numFmtId="0" fontId="44" fillId="0" borderId="0" xfId="28" applyFont="1" applyFill="1" applyProtection="1">
      <protection locked="0"/>
    </xf>
    <xf numFmtId="0" fontId="28" fillId="0" borderId="0" xfId="28" applyFont="1" applyFill="1" applyProtection="1">
      <protection locked="0"/>
    </xf>
    <xf numFmtId="3" fontId="28" fillId="0" borderId="12" xfId="28" applyNumberFormat="1" applyFont="1" applyFill="1" applyBorder="1" applyProtection="1">
      <protection locked="0"/>
    </xf>
    <xf numFmtId="3" fontId="9" fillId="25" borderId="12" xfId="28" applyNumberFormat="1" applyFont="1" applyFill="1" applyBorder="1" applyProtection="1">
      <protection locked="0"/>
    </xf>
    <xf numFmtId="3" fontId="29" fillId="25" borderId="36" xfId="28" applyNumberFormat="1" applyFont="1" applyFill="1" applyBorder="1" applyProtection="1">
      <protection locked="0"/>
    </xf>
    <xf numFmtId="0" fontId="30" fillId="0" borderId="0" xfId="28" applyFont="1" applyProtection="1">
      <protection locked="0"/>
    </xf>
    <xf numFmtId="0" fontId="29" fillId="0" borderId="0" xfId="28" applyFont="1" applyProtection="1">
      <protection locked="0"/>
    </xf>
    <xf numFmtId="3" fontId="16" fillId="0" borderId="33" xfId="28" applyNumberFormat="1" applyFont="1" applyFill="1" applyBorder="1" applyProtection="1">
      <protection locked="0"/>
    </xf>
    <xf numFmtId="3" fontId="16" fillId="0" borderId="36" xfId="28" applyNumberFormat="1" applyFont="1" applyFill="1" applyBorder="1" applyProtection="1">
      <protection locked="0"/>
    </xf>
    <xf numFmtId="3" fontId="9" fillId="25" borderId="33" xfId="28" applyNumberFormat="1" applyFont="1" applyFill="1" applyBorder="1" applyAlignment="1" applyProtection="1">
      <alignment wrapText="1"/>
      <protection locked="0"/>
    </xf>
    <xf numFmtId="3" fontId="9" fillId="25" borderId="12" xfId="28" applyNumberFormat="1" applyFont="1" applyFill="1" applyBorder="1" applyAlignment="1" applyProtection="1">
      <alignment wrapText="1"/>
      <protection locked="0"/>
    </xf>
    <xf numFmtId="3" fontId="9" fillId="28" borderId="33" xfId="28" applyNumberFormat="1" applyFont="1" applyFill="1" applyBorder="1" applyProtection="1">
      <protection locked="0"/>
    </xf>
    <xf numFmtId="3" fontId="9" fillId="28" borderId="12" xfId="28" applyNumberFormat="1" applyFont="1" applyFill="1" applyBorder="1" applyProtection="1">
      <protection locked="0"/>
    </xf>
    <xf numFmtId="3" fontId="9" fillId="28" borderId="48" xfId="28" applyNumberFormat="1" applyFont="1" applyFill="1" applyBorder="1" applyAlignment="1" applyProtection="1">
      <alignment horizontal="right"/>
      <protection locked="0"/>
    </xf>
    <xf numFmtId="166" fontId="29" fillId="28" borderId="15" xfId="28" applyNumberFormat="1" applyFont="1" applyFill="1" applyBorder="1" applyProtection="1">
      <protection locked="0"/>
    </xf>
    <xf numFmtId="3" fontId="9" fillId="25" borderId="36" xfId="28" applyNumberFormat="1" applyFont="1" applyFill="1" applyBorder="1" applyAlignment="1" applyProtection="1">
      <alignment wrapText="1"/>
      <protection locked="0"/>
    </xf>
    <xf numFmtId="3" fontId="29" fillId="25" borderId="15" xfId="28" applyNumberFormat="1" applyFont="1" applyFill="1" applyBorder="1" applyAlignment="1" applyProtection="1">
      <alignment horizontal="right"/>
      <protection locked="0"/>
    </xf>
    <xf numFmtId="3" fontId="28" fillId="0" borderId="15" xfId="28" applyNumberFormat="1" applyFont="1" applyFill="1" applyBorder="1" applyAlignment="1" applyProtection="1">
      <alignment horizontal="right"/>
      <protection locked="0"/>
    </xf>
    <xf numFmtId="3" fontId="9" fillId="25" borderId="49" xfId="28" applyNumberFormat="1" applyFont="1" applyFill="1" applyBorder="1" applyAlignment="1" applyProtection="1">
      <alignment wrapText="1"/>
      <protection locked="0"/>
    </xf>
    <xf numFmtId="3" fontId="9" fillId="28" borderId="11" xfId="28" applyNumberFormat="1" applyFont="1" applyFill="1" applyBorder="1" applyAlignment="1" applyProtection="1">
      <alignment horizontal="right"/>
      <protection locked="0"/>
    </xf>
    <xf numFmtId="3" fontId="43" fillId="28" borderId="11" xfId="28" applyNumberFormat="1" applyFont="1" applyFill="1" applyBorder="1" applyAlignment="1" applyProtection="1">
      <alignment horizontal="right"/>
      <protection locked="0"/>
    </xf>
    <xf numFmtId="0" fontId="3" fillId="0" borderId="44" xfId="28" applyFont="1" applyBorder="1" applyProtection="1">
      <protection locked="0"/>
    </xf>
    <xf numFmtId="0" fontId="3" fillId="0" borderId="44" xfId="28" applyBorder="1" applyProtection="1">
      <protection locked="0"/>
    </xf>
    <xf numFmtId="3" fontId="23" fillId="26" borderId="33" xfId="28" applyNumberFormat="1" applyFont="1" applyFill="1" applyBorder="1" applyProtection="1">
      <protection locked="0"/>
    </xf>
    <xf numFmtId="3" fontId="32" fillId="26" borderId="36" xfId="28" applyNumberFormat="1" applyFont="1" applyFill="1" applyBorder="1" applyProtection="1">
      <protection locked="0"/>
    </xf>
    <xf numFmtId="166" fontId="32" fillId="26" borderId="15" xfId="28" applyNumberFormat="1" applyFont="1" applyFill="1" applyBorder="1" applyProtection="1">
      <protection locked="0"/>
    </xf>
    <xf numFmtId="166" fontId="32" fillId="26" borderId="15" xfId="28" applyNumberFormat="1" applyFont="1" applyFill="1" applyBorder="1" applyAlignment="1" applyProtection="1">
      <alignment horizontal="right"/>
      <protection locked="0"/>
    </xf>
    <xf numFmtId="0" fontId="7" fillId="0" borderId="0" xfId="28" applyFont="1" applyProtection="1">
      <protection locked="0"/>
    </xf>
    <xf numFmtId="0" fontId="8" fillId="0" borderId="0" xfId="28" applyFont="1" applyProtection="1">
      <protection locked="0"/>
    </xf>
    <xf numFmtId="3" fontId="8" fillId="0" borderId="12" xfId="28" applyNumberFormat="1" applyFont="1" applyBorder="1" applyProtection="1">
      <protection locked="0"/>
    </xf>
    <xf numFmtId="3" fontId="8" fillId="0" borderId="50" xfId="28" applyNumberFormat="1" applyFont="1" applyBorder="1" applyProtection="1">
      <protection locked="0"/>
    </xf>
    <xf numFmtId="49" fontId="20" fillId="0" borderId="0" xfId="0" applyNumberFormat="1" applyFont="1" applyAlignment="1" applyProtection="1">
      <protection locked="0"/>
    </xf>
    <xf numFmtId="0" fontId="3" fillId="0" borderId="0" xfId="28" applyNumberFormat="1" applyFont="1" applyProtection="1">
      <protection locked="0"/>
    </xf>
    <xf numFmtId="0" fontId="3" fillId="0" borderId="0" xfId="28" applyFont="1" applyAlignment="1" applyProtection="1">
      <alignment horizontal="center"/>
      <protection locked="0"/>
    </xf>
    <xf numFmtId="3" fontId="3" fillId="0" borderId="0" xfId="28" applyNumberFormat="1" applyFont="1" applyAlignment="1" applyProtection="1">
      <alignment horizontal="left"/>
      <protection locked="0"/>
    </xf>
    <xf numFmtId="0" fontId="23" fillId="0" borderId="0" xfId="30" applyFont="1" applyFill="1" applyProtection="1">
      <protection locked="0"/>
    </xf>
    <xf numFmtId="0" fontId="24" fillId="0" borderId="0" xfId="0" applyFont="1" applyProtection="1">
      <protection locked="0"/>
    </xf>
    <xf numFmtId="0" fontId="0" fillId="0" borderId="0" xfId="0" applyProtection="1">
      <protection locked="0"/>
    </xf>
    <xf numFmtId="0" fontId="23" fillId="0" borderId="0" xfId="30" applyFont="1" applyFill="1" applyAlignment="1" applyProtection="1">
      <alignment vertical="top" wrapText="1"/>
      <protection locked="0"/>
    </xf>
    <xf numFmtId="0" fontId="4" fillId="0" borderId="0" xfId="30" applyFont="1" applyFill="1" applyProtection="1">
      <protection locked="0"/>
    </xf>
    <xf numFmtId="0" fontId="25" fillId="0" borderId="0" xfId="0" applyFont="1" applyProtection="1">
      <protection locked="0"/>
    </xf>
    <xf numFmtId="0" fontId="9" fillId="0" borderId="0" xfId="30" applyFont="1" applyFill="1" applyProtection="1">
      <protection locked="0"/>
    </xf>
    <xf numFmtId="0" fontId="18" fillId="0" borderId="0" xfId="30" applyFont="1" applyFill="1" applyAlignment="1" applyProtection="1">
      <alignment horizontal="left"/>
      <protection locked="0"/>
    </xf>
    <xf numFmtId="0" fontId="11" fillId="0" borderId="0" xfId="30" applyFont="1" applyFill="1" applyBorder="1" applyAlignment="1" applyProtection="1">
      <alignment horizontal="center"/>
      <protection locked="0" hidden="1"/>
    </xf>
    <xf numFmtId="0" fontId="38" fillId="30" borderId="51" xfId="30" applyFont="1" applyFill="1" applyBorder="1" applyAlignment="1" applyProtection="1">
      <alignment horizontal="center" vertical="center" wrapText="1"/>
      <protection locked="0"/>
    </xf>
    <xf numFmtId="0" fontId="18" fillId="30" borderId="52" xfId="30" applyFont="1" applyFill="1" applyBorder="1" applyAlignment="1" applyProtection="1">
      <alignment horizontal="center" vertical="center"/>
      <protection locked="0"/>
    </xf>
    <xf numFmtId="0" fontId="18" fillId="30" borderId="52" xfId="30" applyFont="1" applyFill="1" applyBorder="1" applyAlignment="1" applyProtection="1">
      <alignment horizontal="center" vertical="center" wrapText="1"/>
      <protection locked="0"/>
    </xf>
    <xf numFmtId="0" fontId="18" fillId="30" borderId="53" xfId="3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1" fillId="30" borderId="54" xfId="30" quotePrefix="1" applyFont="1" applyFill="1" applyBorder="1" applyAlignment="1" applyProtection="1">
      <alignment horizontal="center" vertical="center"/>
      <protection locked="0"/>
    </xf>
    <xf numFmtId="0" fontId="11" fillId="30" borderId="16" xfId="30" quotePrefix="1" applyFont="1" applyFill="1" applyBorder="1" applyAlignment="1" applyProtection="1">
      <alignment horizontal="center" vertical="center"/>
      <protection locked="0"/>
    </xf>
    <xf numFmtId="0" fontId="11" fillId="0" borderId="16" xfId="30" applyFont="1" applyFill="1" applyBorder="1" applyAlignment="1" applyProtection="1">
      <alignment horizontal="center"/>
      <protection locked="0" hidden="1"/>
    </xf>
    <xf numFmtId="0" fontId="11" fillId="0" borderId="55" xfId="30" applyFont="1" applyFill="1" applyBorder="1" applyAlignment="1" applyProtection="1">
      <alignment horizontal="center"/>
      <protection locked="0" hidden="1"/>
    </xf>
    <xf numFmtId="164" fontId="5" fillId="30" borderId="54" xfId="30" quotePrefix="1" applyNumberFormat="1" applyFont="1" applyFill="1" applyBorder="1" applyAlignment="1" applyProtection="1">
      <alignment horizontal="center" vertical="center"/>
      <protection locked="0"/>
    </xf>
    <xf numFmtId="0" fontId="26" fillId="30" borderId="16" xfId="30" applyFont="1" applyFill="1" applyBorder="1" applyAlignment="1" applyProtection="1">
      <alignment vertical="center" wrapText="1"/>
      <protection locked="0"/>
    </xf>
    <xf numFmtId="165" fontId="5" fillId="30" borderId="16" xfId="30" quotePrefix="1" applyNumberFormat="1" applyFont="1" applyFill="1" applyBorder="1" applyAlignment="1" applyProtection="1">
      <alignment horizontal="center" vertical="center" wrapText="1"/>
      <protection locked="0"/>
    </xf>
    <xf numFmtId="3" fontId="11" fillId="0" borderId="16" xfId="30" applyNumberFormat="1" applyFont="1" applyFill="1" applyBorder="1" applyAlignment="1" applyProtection="1">
      <alignment horizontal="right" vertical="center"/>
      <protection locked="0" hidden="1"/>
    </xf>
    <xf numFmtId="10" fontId="11" fillId="0" borderId="55" xfId="30" applyNumberFormat="1" applyFont="1" applyBorder="1" applyAlignment="1" applyProtection="1">
      <alignment horizontal="right" vertical="center"/>
      <protection locked="0" hidden="1"/>
    </xf>
    <xf numFmtId="0" fontId="5" fillId="30" borderId="54" xfId="30" quotePrefix="1" applyFont="1" applyFill="1" applyBorder="1" applyAlignment="1" applyProtection="1">
      <alignment horizontal="center" vertical="center" wrapText="1"/>
      <protection locked="0"/>
    </xf>
    <xf numFmtId="0" fontId="5" fillId="30" borderId="16" xfId="30" applyFont="1" applyFill="1" applyBorder="1" applyAlignment="1" applyProtection="1">
      <alignment vertical="center" wrapText="1"/>
      <protection locked="0"/>
    </xf>
    <xf numFmtId="10" fontId="11" fillId="0" borderId="55" xfId="30" applyNumberFormat="1" applyFont="1" applyFill="1" applyBorder="1" applyAlignment="1" applyProtection="1">
      <alignment horizontal="right" vertical="center" wrapText="1"/>
      <protection locked="0"/>
    </xf>
    <xf numFmtId="165" fontId="5" fillId="30" borderId="16" xfId="30" quotePrefix="1" applyNumberFormat="1" applyFont="1" applyFill="1" applyBorder="1" applyAlignment="1" applyProtection="1">
      <alignment horizontal="center" vertical="center"/>
      <protection locked="0"/>
    </xf>
    <xf numFmtId="166" fontId="5" fillId="30" borderId="54" xfId="30" quotePrefix="1" applyNumberFormat="1" applyFont="1" applyFill="1" applyBorder="1" applyAlignment="1" applyProtection="1">
      <alignment horizontal="center" vertical="center"/>
      <protection locked="0"/>
    </xf>
    <xf numFmtId="0" fontId="37" fillId="30" borderId="16" xfId="30" applyFont="1" applyFill="1" applyBorder="1" applyAlignment="1" applyProtection="1">
      <alignment vertical="center" wrapText="1"/>
      <protection locked="0"/>
    </xf>
    <xf numFmtId="0" fontId="11" fillId="0" borderId="0" xfId="32" applyFont="1" applyFill="1" applyProtection="1">
      <protection locked="0"/>
    </xf>
    <xf numFmtId="3" fontId="3" fillId="0" borderId="0" xfId="28" applyNumberFormat="1" applyFont="1" applyProtection="1">
      <protection locked="0"/>
    </xf>
    <xf numFmtId="0" fontId="19" fillId="0" borderId="0" xfId="33" applyFont="1" applyFill="1" applyProtection="1">
      <protection locked="0"/>
    </xf>
    <xf numFmtId="0" fontId="38" fillId="30" borderId="51" xfId="33" applyFont="1" applyFill="1" applyBorder="1" applyAlignment="1" applyProtection="1">
      <alignment horizontal="center" vertical="center" wrapText="1"/>
      <protection locked="0"/>
    </xf>
    <xf numFmtId="0" fontId="18" fillId="30" borderId="52" xfId="33" applyFont="1" applyFill="1" applyBorder="1" applyAlignment="1" applyProtection="1">
      <alignment horizontal="center" vertical="center"/>
      <protection locked="0"/>
    </xf>
    <xf numFmtId="0" fontId="18" fillId="30" borderId="52" xfId="33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Fill="1" applyProtection="1">
      <protection locked="0"/>
    </xf>
    <xf numFmtId="0" fontId="5" fillId="30" borderId="54" xfId="33" quotePrefix="1" applyFont="1" applyFill="1" applyBorder="1" applyAlignment="1" applyProtection="1">
      <alignment horizontal="center" vertical="center"/>
      <protection locked="0"/>
    </xf>
    <xf numFmtId="0" fontId="5" fillId="30" borderId="16" xfId="33" quotePrefix="1" applyFont="1" applyFill="1" applyBorder="1" applyAlignment="1" applyProtection="1">
      <alignment horizontal="center" vertical="center"/>
      <protection locked="0"/>
    </xf>
    <xf numFmtId="164" fontId="5" fillId="30" borderId="54" xfId="33" quotePrefix="1" applyNumberFormat="1" applyFont="1" applyFill="1" applyBorder="1" applyAlignment="1" applyProtection="1">
      <alignment horizontal="center" vertical="center"/>
      <protection locked="0"/>
    </xf>
    <xf numFmtId="0" fontId="26" fillId="30" borderId="16" xfId="33" applyFont="1" applyFill="1" applyBorder="1" applyAlignment="1" applyProtection="1">
      <alignment vertical="center" wrapText="1"/>
      <protection locked="0"/>
    </xf>
    <xf numFmtId="165" fontId="5" fillId="30" borderId="16" xfId="33" quotePrefix="1" applyNumberFormat="1" applyFont="1" applyFill="1" applyBorder="1" applyAlignment="1" applyProtection="1">
      <alignment horizontal="center" vertical="center" wrapText="1"/>
      <protection locked="0"/>
    </xf>
    <xf numFmtId="3" fontId="11" fillId="0" borderId="16" xfId="33" applyNumberFormat="1" applyFont="1" applyBorder="1" applyAlignment="1" applyProtection="1">
      <alignment horizontal="right" vertical="center"/>
      <protection locked="0" hidden="1"/>
    </xf>
    <xf numFmtId="10" fontId="11" fillId="0" borderId="55" xfId="33" applyNumberFormat="1" applyFont="1" applyBorder="1" applyAlignment="1" applyProtection="1">
      <alignment horizontal="right" vertical="center"/>
      <protection locked="0" hidden="1"/>
    </xf>
    <xf numFmtId="0" fontId="11" fillId="0" borderId="0" xfId="33" applyFont="1" applyFill="1" applyAlignment="1" applyProtection="1">
      <alignment wrapText="1"/>
      <protection locked="0"/>
    </xf>
    <xf numFmtId="0" fontId="5" fillId="30" borderId="54" xfId="33" quotePrefix="1" applyFont="1" applyFill="1" applyBorder="1" applyAlignment="1" applyProtection="1">
      <alignment horizontal="center" vertical="center" wrapText="1"/>
      <protection locked="0"/>
    </xf>
    <xf numFmtId="0" fontId="5" fillId="30" borderId="16" xfId="33" applyFont="1" applyFill="1" applyBorder="1" applyAlignment="1" applyProtection="1">
      <alignment vertical="center" wrapText="1"/>
      <protection locked="0"/>
    </xf>
    <xf numFmtId="165" fontId="5" fillId="30" borderId="16" xfId="33" quotePrefix="1" applyNumberFormat="1" applyFont="1" applyFill="1" applyBorder="1" applyAlignment="1" applyProtection="1">
      <alignment horizontal="center" vertical="center"/>
      <protection locked="0"/>
    </xf>
    <xf numFmtId="10" fontId="11" fillId="0" borderId="55" xfId="33" applyNumberFormat="1" applyFont="1" applyFill="1" applyBorder="1" applyAlignment="1" applyProtection="1">
      <alignment horizontal="right" vertical="center" wrapText="1"/>
      <protection locked="0"/>
    </xf>
    <xf numFmtId="164" fontId="36" fillId="30" borderId="54" xfId="33" applyNumberFormat="1" applyFont="1" applyFill="1" applyBorder="1" applyAlignment="1" applyProtection="1">
      <protection locked="0"/>
    </xf>
    <xf numFmtId="3" fontId="11" fillId="0" borderId="16" xfId="33" applyNumberFormat="1" applyFont="1" applyBorder="1" applyAlignment="1" applyProtection="1">
      <alignment horizontal="center" vertical="center"/>
      <protection locked="0" hidden="1"/>
    </xf>
    <xf numFmtId="164" fontId="36" fillId="30" borderId="56" xfId="33" applyNumberFormat="1" applyFont="1" applyFill="1" applyBorder="1" applyAlignment="1" applyProtection="1">
      <protection locked="0"/>
    </xf>
    <xf numFmtId="0" fontId="26" fillId="30" borderId="57" xfId="33" applyFont="1" applyFill="1" applyBorder="1" applyAlignment="1" applyProtection="1">
      <alignment vertical="center" wrapText="1"/>
      <protection locked="0"/>
    </xf>
    <xf numFmtId="165" fontId="5" fillId="30" borderId="57" xfId="33" quotePrefix="1" applyNumberFormat="1" applyFont="1" applyFill="1" applyBorder="1" applyAlignment="1" applyProtection="1">
      <alignment horizontal="center" vertical="center" wrapText="1"/>
      <protection locked="0"/>
    </xf>
    <xf numFmtId="3" fontId="11" fillId="0" borderId="57" xfId="33" applyNumberFormat="1" applyFont="1" applyBorder="1" applyAlignment="1" applyProtection="1">
      <alignment horizontal="right" vertical="center"/>
      <protection locked="0" hidden="1"/>
    </xf>
    <xf numFmtId="10" fontId="11" fillId="0" borderId="58" xfId="33" applyNumberFormat="1" applyFont="1" applyBorder="1" applyAlignment="1" applyProtection="1">
      <alignment horizontal="right" vertical="center"/>
      <protection locked="0" hidden="1"/>
    </xf>
    <xf numFmtId="0" fontId="11" fillId="0" borderId="0" xfId="33" applyFont="1" applyFill="1" applyProtection="1">
      <protection locked="0" hidden="1"/>
    </xf>
    <xf numFmtId="0" fontId="3" fillId="0" borderId="0" xfId="28" applyAlignment="1" applyProtection="1">
      <protection locked="0"/>
    </xf>
    <xf numFmtId="0" fontId="38" fillId="30" borderId="51" xfId="32" applyFont="1" applyFill="1" applyBorder="1" applyAlignment="1" applyProtection="1">
      <alignment horizontal="center" vertical="center" wrapText="1"/>
      <protection locked="0"/>
    </xf>
    <xf numFmtId="0" fontId="18" fillId="30" borderId="52" xfId="32" applyFont="1" applyFill="1" applyBorder="1" applyAlignment="1" applyProtection="1">
      <alignment horizontal="center" vertical="center"/>
      <protection locked="0"/>
    </xf>
    <xf numFmtId="0" fontId="18" fillId="30" borderId="52" xfId="32" applyFont="1" applyFill="1" applyBorder="1" applyAlignment="1" applyProtection="1">
      <alignment horizontal="center" vertical="center" wrapText="1"/>
      <protection locked="0"/>
    </xf>
    <xf numFmtId="0" fontId="5" fillId="30" borderId="54" xfId="32" quotePrefix="1" applyFont="1" applyFill="1" applyBorder="1" applyAlignment="1" applyProtection="1">
      <alignment horizontal="center"/>
      <protection locked="0"/>
    </xf>
    <xf numFmtId="0" fontId="5" fillId="30" borderId="16" xfId="32" quotePrefix="1" applyFont="1" applyFill="1" applyBorder="1" applyAlignment="1" applyProtection="1">
      <alignment horizontal="center"/>
      <protection locked="0"/>
    </xf>
    <xf numFmtId="0" fontId="5" fillId="0" borderId="16" xfId="30" applyFont="1" applyFill="1" applyBorder="1" applyAlignment="1" applyProtection="1">
      <alignment horizontal="center"/>
      <protection locked="0" hidden="1"/>
    </xf>
    <xf numFmtId="0" fontId="5" fillId="0" borderId="55" xfId="30" applyFont="1" applyFill="1" applyBorder="1" applyAlignment="1" applyProtection="1">
      <alignment horizontal="center"/>
      <protection locked="0" hidden="1"/>
    </xf>
    <xf numFmtId="0" fontId="5" fillId="30" borderId="54" xfId="32" quotePrefix="1" applyFont="1" applyFill="1" applyBorder="1" applyAlignment="1" applyProtection="1">
      <alignment horizontal="center" vertical="center" wrapText="1"/>
      <protection locked="0"/>
    </xf>
    <xf numFmtId="0" fontId="26" fillId="30" borderId="16" xfId="32" applyFont="1" applyFill="1" applyBorder="1" applyAlignment="1" applyProtection="1">
      <alignment vertical="center" wrapText="1"/>
      <protection locked="0"/>
    </xf>
    <xf numFmtId="165" fontId="5" fillId="30" borderId="16" xfId="32" quotePrefix="1" applyNumberFormat="1" applyFont="1" applyFill="1" applyBorder="1" applyAlignment="1" applyProtection="1">
      <alignment horizontal="center" vertical="center" wrapText="1"/>
      <protection locked="0"/>
    </xf>
    <xf numFmtId="3" fontId="11" fillId="0" borderId="16" xfId="32" applyNumberFormat="1" applyFont="1" applyFill="1" applyBorder="1" applyAlignment="1" applyProtection="1">
      <alignment horizontal="right" vertical="center"/>
      <protection locked="0" hidden="1"/>
    </xf>
    <xf numFmtId="10" fontId="11" fillId="0" borderId="55" xfId="32" applyNumberFormat="1" applyFont="1" applyFill="1" applyBorder="1" applyAlignment="1" applyProtection="1">
      <alignment horizontal="right" vertical="center"/>
      <protection locked="0" hidden="1"/>
    </xf>
    <xf numFmtId="0" fontId="11" fillId="0" borderId="0" xfId="32" applyFont="1" applyFill="1" applyAlignment="1" applyProtection="1">
      <alignment wrapText="1"/>
      <protection locked="0"/>
    </xf>
    <xf numFmtId="1" fontId="5" fillId="30" borderId="54" xfId="32" quotePrefix="1" applyNumberFormat="1" applyFont="1" applyFill="1" applyBorder="1" applyAlignment="1" applyProtection="1">
      <alignment horizontal="center" vertical="center"/>
      <protection locked="0"/>
    </xf>
    <xf numFmtId="10" fontId="11" fillId="0" borderId="55" xfId="32" applyNumberFormat="1" applyFont="1" applyFill="1" applyBorder="1" applyAlignment="1" applyProtection="1">
      <alignment horizontal="right" vertical="center" wrapText="1"/>
      <protection locked="0" hidden="1"/>
    </xf>
    <xf numFmtId="0" fontId="5" fillId="30" borderId="16" xfId="32" applyFont="1" applyFill="1" applyBorder="1" applyAlignment="1" applyProtection="1">
      <alignment vertical="center" wrapText="1"/>
      <protection locked="0"/>
    </xf>
    <xf numFmtId="10" fontId="11" fillId="0" borderId="55" xfId="32" applyNumberFormat="1" applyFont="1" applyFill="1" applyBorder="1" applyAlignment="1" applyProtection="1">
      <alignment horizontal="right" vertical="center" wrapText="1"/>
      <protection locked="0"/>
    </xf>
    <xf numFmtId="164" fontId="5" fillId="30" borderId="54" xfId="32" quotePrefix="1" applyNumberFormat="1" applyFont="1" applyFill="1" applyBorder="1" applyAlignment="1" applyProtection="1">
      <alignment horizontal="center" vertical="center"/>
      <protection locked="0"/>
    </xf>
    <xf numFmtId="10" fontId="11" fillId="0" borderId="55" xfId="32" applyNumberFormat="1" applyFont="1" applyBorder="1" applyAlignment="1" applyProtection="1">
      <alignment horizontal="right" vertical="center"/>
      <protection locked="0" hidden="1"/>
    </xf>
    <xf numFmtId="3" fontId="11" fillId="0" borderId="16" xfId="32" applyNumberFormat="1" applyFont="1" applyFill="1" applyBorder="1" applyAlignment="1" applyProtection="1">
      <alignment horizontal="right" vertical="center" wrapText="1"/>
      <protection locked="0" hidden="1"/>
    </xf>
    <xf numFmtId="164" fontId="36" fillId="30" borderId="54" xfId="32" applyNumberFormat="1" applyFont="1" applyFill="1" applyBorder="1" applyAlignment="1" applyProtection="1">
      <protection locked="0"/>
    </xf>
    <xf numFmtId="164" fontId="36" fillId="30" borderId="56" xfId="32" applyNumberFormat="1" applyFont="1" applyFill="1" applyBorder="1" applyAlignment="1" applyProtection="1">
      <protection locked="0"/>
    </xf>
    <xf numFmtId="0" fontId="26" fillId="30" borderId="57" xfId="32" applyFont="1" applyFill="1" applyBorder="1" applyAlignment="1" applyProtection="1">
      <alignment vertical="center" wrapText="1"/>
      <protection locked="0"/>
    </xf>
    <xf numFmtId="165" fontId="5" fillId="30" borderId="57" xfId="32" quotePrefix="1" applyNumberFormat="1" applyFont="1" applyFill="1" applyBorder="1" applyAlignment="1" applyProtection="1">
      <alignment horizontal="center" vertical="center" wrapText="1"/>
      <protection locked="0"/>
    </xf>
    <xf numFmtId="10" fontId="11" fillId="0" borderId="58" xfId="32" applyNumberFormat="1" applyFont="1" applyFill="1" applyBorder="1" applyAlignment="1" applyProtection="1">
      <alignment horizontal="right" vertical="center" wrapText="1"/>
      <protection locked="0" hidden="1"/>
    </xf>
    <xf numFmtId="3" fontId="8" fillId="0" borderId="28" xfId="28" applyNumberFormat="1" applyFont="1" applyFill="1" applyBorder="1" applyAlignment="1" applyProtection="1">
      <alignment horizontal="center" wrapText="1"/>
      <protection locked="0"/>
    </xf>
    <xf numFmtId="3" fontId="28" fillId="0" borderId="15" xfId="28" applyNumberFormat="1" applyFont="1" applyFill="1" applyBorder="1" applyProtection="1">
      <protection locked="0"/>
    </xf>
    <xf numFmtId="1" fontId="16" fillId="0" borderId="59" xfId="28" applyNumberFormat="1" applyFont="1" applyFill="1" applyBorder="1" applyAlignment="1" applyProtection="1">
      <alignment horizontal="center" wrapText="1"/>
      <protection locked="0"/>
    </xf>
    <xf numFmtId="3" fontId="16" fillId="0" borderId="60" xfId="28" applyNumberFormat="1" applyFont="1" applyBorder="1" applyAlignment="1" applyProtection="1">
      <alignment horizontal="center" wrapText="1"/>
      <protection locked="0"/>
    </xf>
    <xf numFmtId="3" fontId="42" fillId="0" borderId="60" xfId="28" applyNumberFormat="1" applyFont="1" applyBorder="1" applyAlignment="1" applyProtection="1">
      <alignment horizontal="center" wrapText="1"/>
      <protection locked="0"/>
    </xf>
    <xf numFmtId="3" fontId="16" fillId="27" borderId="19" xfId="28" applyNumberFormat="1" applyFont="1" applyFill="1" applyBorder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6" fillId="0" borderId="0" xfId="28" applyFont="1" applyFill="1" applyAlignment="1" applyProtection="1">
      <alignment wrapText="1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16" xfId="30" applyFont="1" applyFill="1" applyBorder="1" applyAlignment="1">
      <alignment wrapText="1"/>
    </xf>
    <xf numFmtId="3" fontId="11" fillId="0" borderId="16" xfId="30" applyNumberFormat="1" applyFont="1" applyFill="1" applyBorder="1" applyAlignment="1" applyProtection="1">
      <alignment wrapText="1"/>
    </xf>
    <xf numFmtId="4" fontId="11" fillId="0" borderId="16" xfId="30" applyNumberFormat="1" applyFont="1" applyFill="1" applyBorder="1" applyAlignment="1" applyProtection="1">
      <alignment wrapText="1"/>
    </xf>
    <xf numFmtId="0" fontId="11" fillId="0" borderId="16" xfId="30" applyFont="1" applyFill="1" applyBorder="1" applyAlignment="1" applyProtection="1">
      <alignment wrapText="1"/>
    </xf>
    <xf numFmtId="0" fontId="11" fillId="25" borderId="16" xfId="30" applyFont="1" applyFill="1" applyBorder="1" applyAlignment="1">
      <alignment wrapText="1"/>
    </xf>
    <xf numFmtId="0" fontId="11" fillId="25" borderId="16" xfId="30" applyFont="1" applyFill="1" applyBorder="1" applyAlignment="1" applyProtection="1">
      <alignment wrapText="1"/>
    </xf>
    <xf numFmtId="0" fontId="18" fillId="30" borderId="16" xfId="30" applyFont="1" applyFill="1" applyBorder="1" applyAlignment="1" applyProtection="1">
      <alignment horizontal="center" vertical="center"/>
      <protection locked="0"/>
    </xf>
    <xf numFmtId="0" fontId="18" fillId="30" borderId="16" xfId="3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3" fontId="0" fillId="0" borderId="0" xfId="0" applyNumberFormat="1"/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8" fillId="0" borderId="64" xfId="28" applyFont="1" applyFill="1" applyBorder="1" applyAlignment="1" applyProtection="1">
      <alignment horizontal="left" vertical="center" wrapText="1"/>
      <protection locked="0"/>
    </xf>
    <xf numFmtId="0" fontId="18" fillId="0" borderId="61" xfId="28" applyFont="1" applyFill="1" applyBorder="1" applyAlignment="1" applyProtection="1">
      <alignment horizontal="left" vertical="center" wrapText="1"/>
      <protection locked="0"/>
    </xf>
    <xf numFmtId="0" fontId="18" fillId="0" borderId="65" xfId="28" applyFont="1" applyFill="1" applyBorder="1" applyAlignment="1" applyProtection="1">
      <alignment horizontal="left" vertical="center" wrapText="1"/>
      <protection locked="0"/>
    </xf>
    <xf numFmtId="0" fontId="22" fillId="0" borderId="66" xfId="28" applyFont="1" applyFill="1" applyBorder="1" applyAlignment="1" applyProtection="1">
      <alignment horizontal="center" vertical="center" wrapText="1"/>
      <protection locked="0"/>
    </xf>
    <xf numFmtId="0" fontId="22" fillId="0" borderId="19" xfId="28" applyFont="1" applyFill="1" applyBorder="1" applyAlignment="1" applyProtection="1">
      <alignment horizontal="center" vertical="center" wrapText="1"/>
      <protection locked="0"/>
    </xf>
    <xf numFmtId="0" fontId="18" fillId="0" borderId="21" xfId="28" applyFont="1" applyFill="1" applyBorder="1" applyAlignment="1" applyProtection="1">
      <alignment horizontal="center" vertical="center" wrapText="1"/>
      <protection locked="0"/>
    </xf>
    <xf numFmtId="3" fontId="21" fillId="0" borderId="21" xfId="28" applyNumberFormat="1" applyFont="1" applyFill="1" applyBorder="1" applyProtection="1">
      <protection locked="0"/>
    </xf>
    <xf numFmtId="1" fontId="16" fillId="0" borderId="64" xfId="28" applyNumberFormat="1" applyFont="1" applyFill="1" applyBorder="1" applyAlignment="1" applyProtection="1">
      <alignment horizontal="center" wrapText="1"/>
      <protection locked="0"/>
    </xf>
    <xf numFmtId="1" fontId="5" fillId="24" borderId="16" xfId="28" applyNumberFormat="1" applyFont="1" applyFill="1" applyBorder="1" applyAlignment="1" applyProtection="1">
      <alignment horizontal="center"/>
      <protection locked="0"/>
    </xf>
    <xf numFmtId="1" fontId="5" fillId="24" borderId="67" xfId="28" applyNumberFormat="1" applyFont="1" applyFill="1" applyBorder="1" applyAlignment="1" applyProtection="1">
      <alignment horizontal="center"/>
      <protection locked="0"/>
    </xf>
    <xf numFmtId="3" fontId="21" fillId="24" borderId="16" xfId="28" applyNumberFormat="1" applyFont="1" applyFill="1" applyBorder="1" applyProtection="1">
      <protection locked="0"/>
    </xf>
    <xf numFmtId="0" fontId="63" fillId="0" borderId="0" xfId="28" applyFont="1" applyProtection="1">
      <protection locked="0"/>
    </xf>
    <xf numFmtId="0" fontId="18" fillId="0" borderId="0" xfId="28" applyFont="1" applyProtection="1">
      <protection locked="0"/>
    </xf>
    <xf numFmtId="0" fontId="64" fillId="0" borderId="60" xfId="28" applyFont="1" applyFill="1" applyBorder="1" applyAlignment="1" applyProtection="1">
      <alignment wrapText="1"/>
      <protection locked="0"/>
    </xf>
    <xf numFmtId="0" fontId="65" fillId="0" borderId="0" xfId="28" applyFont="1" applyProtection="1">
      <protection locked="0"/>
    </xf>
    <xf numFmtId="0" fontId="66" fillId="0" borderId="0" xfId="28" applyFont="1" applyProtection="1">
      <protection locked="0"/>
    </xf>
    <xf numFmtId="0" fontId="19" fillId="0" borderId="19" xfId="28" applyFont="1" applyFill="1" applyBorder="1" applyAlignment="1" applyProtection="1">
      <alignment horizontal="center"/>
      <protection locked="0"/>
    </xf>
    <xf numFmtId="0" fontId="18" fillId="0" borderId="68" xfId="28" applyFont="1" applyFill="1" applyBorder="1" applyAlignment="1" applyProtection="1">
      <alignment horizontal="center" vertical="center" wrapText="1"/>
      <protection locked="0"/>
    </xf>
    <xf numFmtId="0" fontId="18" fillId="0" borderId="0" xfId="28" applyFont="1" applyAlignment="1" applyProtection="1">
      <alignment vertical="center" wrapText="1"/>
      <protection locked="0"/>
    </xf>
    <xf numFmtId="0" fontId="21" fillId="0" borderId="69" xfId="28" applyFont="1" applyFill="1" applyBorder="1" applyAlignment="1" applyProtection="1">
      <alignment horizontal="left"/>
      <protection locked="0"/>
    </xf>
    <xf numFmtId="0" fontId="64" fillId="0" borderId="68" xfId="28" applyFont="1" applyFill="1" applyBorder="1" applyAlignment="1" applyProtection="1">
      <alignment wrapText="1"/>
      <protection locked="0"/>
    </xf>
    <xf numFmtId="0" fontId="3" fillId="0" borderId="29" xfId="28" applyFont="1" applyFill="1" applyBorder="1" applyAlignment="1" applyProtection="1">
      <alignment horizontal="left" vertical="center" wrapText="1"/>
      <protection locked="0"/>
    </xf>
    <xf numFmtId="0" fontId="3" fillId="0" borderId="22" xfId="28" applyFont="1" applyFill="1" applyBorder="1" applyAlignment="1" applyProtection="1">
      <alignment horizontal="left" vertical="center" wrapText="1"/>
      <protection locked="0"/>
    </xf>
    <xf numFmtId="0" fontId="3" fillId="0" borderId="31" xfId="28" applyFont="1" applyFill="1" applyBorder="1" applyAlignment="1" applyProtection="1">
      <alignment horizontal="left" vertical="center" wrapText="1"/>
      <protection locked="0"/>
    </xf>
    <xf numFmtId="0" fontId="3" fillId="0" borderId="37" xfId="28" applyFont="1" applyFill="1" applyBorder="1" applyAlignment="1" applyProtection="1">
      <alignment horizontal="left" vertical="center" wrapText="1"/>
      <protection locked="0"/>
    </xf>
    <xf numFmtId="0" fontId="3" fillId="0" borderId="0" xfId="28" applyFont="1" applyFill="1" applyBorder="1" applyAlignment="1" applyProtection="1">
      <alignment horizontal="left" vertical="center" wrapText="1"/>
      <protection locked="0"/>
    </xf>
    <xf numFmtId="3" fontId="10" fillId="0" borderId="28" xfId="28" applyNumberFormat="1" applyFont="1" applyFill="1" applyBorder="1" applyAlignment="1" applyProtection="1">
      <alignment horizontal="center"/>
      <protection locked="0"/>
    </xf>
    <xf numFmtId="3" fontId="10" fillId="0" borderId="36" xfId="28" applyNumberFormat="1" applyFont="1" applyBorder="1" applyProtection="1">
      <protection locked="0"/>
    </xf>
    <xf numFmtId="3" fontId="16" fillId="27" borderId="70" xfId="28" applyNumberFormat="1" applyFont="1" applyFill="1" applyBorder="1" applyProtection="1">
      <protection locked="0"/>
    </xf>
    <xf numFmtId="1" fontId="9" fillId="28" borderId="37" xfId="28" applyNumberFormat="1" applyFont="1" applyFill="1" applyBorder="1" applyAlignment="1" applyProtection="1">
      <alignment horizontal="center"/>
      <protection locked="0"/>
    </xf>
    <xf numFmtId="3" fontId="9" fillId="28" borderId="19" xfId="28" applyNumberFormat="1" applyFont="1" applyFill="1" applyBorder="1" applyAlignment="1" applyProtection="1">
      <alignment horizontal="right"/>
      <protection locked="0"/>
    </xf>
    <xf numFmtId="3" fontId="8" fillId="0" borderId="28" xfId="28" applyNumberFormat="1" applyFont="1" applyFill="1" applyBorder="1" applyAlignment="1" applyProtection="1">
      <alignment horizontal="center"/>
      <protection locked="0"/>
    </xf>
    <xf numFmtId="3" fontId="8" fillId="0" borderId="71" xfId="28" applyNumberFormat="1" applyFont="1" applyFill="1" applyBorder="1" applyProtection="1">
      <protection locked="0"/>
    </xf>
    <xf numFmtId="166" fontId="29" fillId="28" borderId="28" xfId="28" applyNumberFormat="1" applyFont="1" applyFill="1" applyBorder="1" applyAlignment="1" applyProtection="1">
      <alignment horizontal="right"/>
      <protection locked="0"/>
    </xf>
    <xf numFmtId="3" fontId="9" fillId="25" borderId="13" xfId="28" applyNumberFormat="1" applyFont="1" applyFill="1" applyBorder="1" applyAlignment="1" applyProtection="1">
      <alignment horizontal="right"/>
      <protection locked="0"/>
    </xf>
    <xf numFmtId="3" fontId="9" fillId="25" borderId="27" xfId="28" applyNumberFormat="1" applyFont="1" applyFill="1" applyBorder="1" applyAlignment="1" applyProtection="1">
      <alignment horizontal="right"/>
      <protection locked="0"/>
    </xf>
    <xf numFmtId="166" fontId="29" fillId="25" borderId="28" xfId="28" applyNumberFormat="1" applyFont="1" applyFill="1" applyBorder="1" applyAlignment="1" applyProtection="1">
      <alignment horizontal="right"/>
      <protection locked="0"/>
    </xf>
    <xf numFmtId="3" fontId="19" fillId="0" borderId="27" xfId="28" applyNumberFormat="1" applyFont="1" applyFill="1" applyBorder="1" applyAlignment="1" applyProtection="1">
      <alignment horizontal="right"/>
      <protection locked="0"/>
    </xf>
    <xf numFmtId="3" fontId="16" fillId="0" borderId="13" xfId="28" applyNumberFormat="1" applyFont="1" applyFill="1" applyBorder="1" applyAlignment="1" applyProtection="1">
      <alignment horizontal="right"/>
      <protection locked="0"/>
    </xf>
    <xf numFmtId="3" fontId="28" fillId="0" borderId="13" xfId="28" applyNumberFormat="1" applyFont="1" applyFill="1" applyBorder="1" applyProtection="1">
      <protection locked="0"/>
    </xf>
    <xf numFmtId="3" fontId="19" fillId="0" borderId="13" xfId="28" applyNumberFormat="1" applyFont="1" applyFill="1" applyBorder="1" applyProtection="1">
      <protection locked="0"/>
    </xf>
    <xf numFmtId="3" fontId="16" fillId="0" borderId="13" xfId="28" applyNumberFormat="1" applyFont="1" applyFill="1" applyBorder="1" applyProtection="1">
      <protection locked="0"/>
    </xf>
    <xf numFmtId="3" fontId="28" fillId="0" borderId="13" xfId="28" applyNumberFormat="1" applyFont="1" applyFill="1" applyBorder="1" applyAlignment="1" applyProtection="1">
      <alignment horizontal="right"/>
      <protection locked="0"/>
    </xf>
    <xf numFmtId="3" fontId="19" fillId="0" borderId="13" xfId="28" applyNumberFormat="1" applyFont="1" applyFill="1" applyBorder="1" applyAlignment="1" applyProtection="1">
      <alignment horizontal="right"/>
      <protection locked="0"/>
    </xf>
    <xf numFmtId="3" fontId="28" fillId="0" borderId="28" xfId="28" applyNumberFormat="1" applyFont="1" applyFill="1" applyBorder="1" applyProtection="1">
      <protection locked="0"/>
    </xf>
    <xf numFmtId="3" fontId="9" fillId="25" borderId="13" xfId="28" applyNumberFormat="1" applyFont="1" applyFill="1" applyBorder="1" applyProtection="1">
      <protection locked="0"/>
    </xf>
    <xf numFmtId="166" fontId="29" fillId="25" borderId="28" xfId="28" applyNumberFormat="1" applyFont="1" applyFill="1" applyBorder="1" applyProtection="1">
      <protection locked="0"/>
    </xf>
    <xf numFmtId="3" fontId="16" fillId="0" borderId="27" xfId="28" applyNumberFormat="1" applyFont="1" applyFill="1" applyBorder="1" applyAlignment="1" applyProtection="1">
      <alignment horizontal="right"/>
      <protection locked="0"/>
    </xf>
    <xf numFmtId="3" fontId="16" fillId="0" borderId="28" xfId="28" applyNumberFormat="1" applyFont="1" applyFill="1" applyBorder="1" applyAlignment="1" applyProtection="1">
      <alignment horizontal="right"/>
      <protection locked="0"/>
    </xf>
    <xf numFmtId="3" fontId="9" fillId="25" borderId="27" xfId="28" applyNumberFormat="1" applyFont="1" applyFill="1" applyBorder="1" applyProtection="1">
      <protection locked="0"/>
    </xf>
    <xf numFmtId="3" fontId="9" fillId="28" borderId="23" xfId="28" applyNumberFormat="1" applyFont="1" applyFill="1" applyBorder="1" applyProtection="1">
      <protection locked="0"/>
    </xf>
    <xf numFmtId="3" fontId="9" fillId="28" borderId="24" xfId="28" applyNumberFormat="1" applyFont="1" applyFill="1" applyBorder="1" applyProtection="1">
      <protection locked="0"/>
    </xf>
    <xf numFmtId="166" fontId="29" fillId="28" borderId="28" xfId="28" applyNumberFormat="1" applyFont="1" applyFill="1" applyBorder="1" applyProtection="1">
      <protection locked="0"/>
    </xf>
    <xf numFmtId="3" fontId="29" fillId="25" borderId="28" xfId="28" applyNumberFormat="1" applyFont="1" applyFill="1" applyBorder="1" applyProtection="1">
      <protection locked="0"/>
    </xf>
    <xf numFmtId="3" fontId="28" fillId="0" borderId="28" xfId="28" applyNumberFormat="1" applyFont="1" applyFill="1" applyBorder="1" applyAlignment="1" applyProtection="1">
      <alignment horizontal="right"/>
      <protection locked="0"/>
    </xf>
    <xf numFmtId="3" fontId="9" fillId="28" borderId="27" xfId="28" applyNumberFormat="1" applyFont="1" applyFill="1" applyBorder="1" applyProtection="1">
      <protection locked="0"/>
    </xf>
    <xf numFmtId="3" fontId="9" fillId="28" borderId="13" xfId="28" applyNumberFormat="1" applyFont="1" applyFill="1" applyBorder="1" applyAlignment="1" applyProtection="1">
      <alignment horizontal="right"/>
      <protection locked="0"/>
    </xf>
    <xf numFmtId="3" fontId="9" fillId="28" borderId="27" xfId="28" applyNumberFormat="1" applyFont="1" applyFill="1" applyBorder="1" applyAlignment="1" applyProtection="1">
      <alignment horizontal="right"/>
      <protection locked="0"/>
    </xf>
    <xf numFmtId="3" fontId="43" fillId="28" borderId="13" xfId="28" applyNumberFormat="1" applyFont="1" applyFill="1" applyBorder="1" applyAlignment="1" applyProtection="1">
      <alignment horizontal="right"/>
      <protection locked="0"/>
    </xf>
    <xf numFmtId="3" fontId="16" fillId="0" borderId="27" xfId="28" applyNumberFormat="1" applyFont="1" applyFill="1" applyBorder="1" applyProtection="1">
      <protection locked="0"/>
    </xf>
    <xf numFmtId="3" fontId="23" fillId="26" borderId="27" xfId="28" applyNumberFormat="1" applyFont="1" applyFill="1" applyBorder="1" applyProtection="1">
      <protection locked="0"/>
    </xf>
    <xf numFmtId="166" fontId="32" fillId="26" borderId="28" xfId="28" applyNumberFormat="1" applyFont="1" applyFill="1" applyBorder="1" applyProtection="1">
      <protection locked="0"/>
    </xf>
    <xf numFmtId="3" fontId="8" fillId="0" borderId="13" xfId="28" applyNumberFormat="1" applyFont="1" applyFill="1" applyBorder="1" applyAlignment="1" applyProtection="1">
      <alignment horizontal="right"/>
      <protection locked="0"/>
    </xf>
    <xf numFmtId="3" fontId="8" fillId="0" borderId="72" xfId="28" applyNumberFormat="1" applyFont="1" applyFill="1" applyBorder="1" applyAlignment="1" applyProtection="1">
      <alignment horizontal="right"/>
      <protection locked="0"/>
    </xf>
    <xf numFmtId="1" fontId="5" fillId="24" borderId="73" xfId="28" applyNumberFormat="1" applyFont="1" applyFill="1" applyBorder="1" applyAlignment="1" applyProtection="1">
      <alignment horizontal="center"/>
      <protection locked="0"/>
    </xf>
    <xf numFmtId="3" fontId="16" fillId="0" borderId="74" xfId="28" applyNumberFormat="1" applyFont="1" applyBorder="1" applyAlignment="1" applyProtection="1">
      <alignment horizontal="center" wrapText="1"/>
      <protection locked="0"/>
    </xf>
    <xf numFmtId="166" fontId="29" fillId="28" borderId="75" xfId="28" applyNumberFormat="1" applyFont="1" applyFill="1" applyBorder="1" applyAlignment="1" applyProtection="1">
      <alignment horizontal="right"/>
      <protection locked="0"/>
    </xf>
    <xf numFmtId="3" fontId="19" fillId="0" borderId="18" xfId="28" applyNumberFormat="1" applyFont="1" applyFill="1" applyBorder="1" applyAlignment="1" applyProtection="1">
      <alignment horizontal="right"/>
      <protection locked="0"/>
    </xf>
    <xf numFmtId="3" fontId="16" fillId="0" borderId="76" xfId="28" applyNumberFormat="1" applyFont="1" applyFill="1" applyBorder="1" applyAlignment="1" applyProtection="1">
      <alignment horizontal="right"/>
      <protection locked="0"/>
    </xf>
    <xf numFmtId="3" fontId="19" fillId="0" borderId="76" xfId="28" applyNumberFormat="1" applyFont="1" applyFill="1" applyBorder="1" applyAlignment="1" applyProtection="1">
      <alignment horizontal="right"/>
      <protection locked="0"/>
    </xf>
    <xf numFmtId="3" fontId="9" fillId="28" borderId="76" xfId="28" applyNumberFormat="1" applyFont="1" applyFill="1" applyBorder="1" applyAlignment="1" applyProtection="1">
      <alignment horizontal="right"/>
      <protection locked="0"/>
    </xf>
    <xf numFmtId="3" fontId="16" fillId="0" borderId="21" xfId="28" applyNumberFormat="1" applyFont="1" applyBorder="1" applyAlignment="1" applyProtection="1">
      <alignment horizontal="center" wrapText="1"/>
      <protection locked="0"/>
    </xf>
    <xf numFmtId="3" fontId="8" fillId="27" borderId="19" xfId="28" applyNumberFormat="1" applyFont="1" applyFill="1" applyBorder="1" applyProtection="1">
      <protection locked="0"/>
    </xf>
    <xf numFmtId="3" fontId="67" fillId="0" borderId="11" xfId="28" applyNumberFormat="1" applyFont="1" applyFill="1" applyBorder="1" applyAlignment="1" applyProtection="1">
      <alignment horizontal="right"/>
      <protection locked="0"/>
    </xf>
    <xf numFmtId="3" fontId="67" fillId="0" borderId="20" xfId="28" applyNumberFormat="1" applyFont="1" applyFill="1" applyBorder="1" applyAlignment="1" applyProtection="1">
      <alignment horizontal="right"/>
      <protection locked="0"/>
    </xf>
    <xf numFmtId="1" fontId="8" fillId="0" borderId="29" xfId="28" applyNumberFormat="1" applyFont="1" applyBorder="1" applyAlignment="1" applyProtection="1">
      <alignment horizontal="center"/>
      <protection locked="0"/>
    </xf>
    <xf numFmtId="3" fontId="8" fillId="0" borderId="33" xfId="28" applyNumberFormat="1" applyFont="1" applyBorder="1" applyProtection="1">
      <protection locked="0"/>
    </xf>
    <xf numFmtId="3" fontId="8" fillId="0" borderId="14" xfId="28" applyNumberFormat="1" applyFont="1" applyBorder="1" applyAlignment="1" applyProtection="1">
      <alignment horizontal="right"/>
      <protection locked="0"/>
    </xf>
    <xf numFmtId="3" fontId="8" fillId="0" borderId="14" xfId="28" applyNumberFormat="1" applyFont="1" applyFill="1" applyBorder="1" applyAlignment="1" applyProtection="1">
      <alignment horizontal="right"/>
      <protection locked="0"/>
    </xf>
    <xf numFmtId="3" fontId="67" fillId="0" borderId="14" xfId="28" applyNumberFormat="1" applyFont="1" applyFill="1" applyBorder="1" applyAlignment="1" applyProtection="1">
      <alignment horizontal="right"/>
      <protection locked="0"/>
    </xf>
    <xf numFmtId="3" fontId="8" fillId="0" borderId="27" xfId="28" applyNumberFormat="1" applyFont="1" applyFill="1" applyBorder="1" applyAlignment="1" applyProtection="1">
      <alignment horizontal="right"/>
      <protection locked="0"/>
    </xf>
    <xf numFmtId="3" fontId="19" fillId="31" borderId="27" xfId="28" applyNumberFormat="1" applyFont="1" applyFill="1" applyBorder="1" applyAlignment="1" applyProtection="1">
      <alignment horizontal="center"/>
      <protection locked="0"/>
    </xf>
    <xf numFmtId="3" fontId="19" fillId="31" borderId="14" xfId="28" applyNumberFormat="1" applyFont="1" applyFill="1" applyBorder="1" applyAlignment="1" applyProtection="1">
      <alignment horizontal="right"/>
      <protection locked="0"/>
    </xf>
    <xf numFmtId="3" fontId="19" fillId="31" borderId="13" xfId="28" applyNumberFormat="1" applyFont="1" applyFill="1" applyBorder="1" applyAlignment="1" applyProtection="1">
      <alignment horizontal="center"/>
      <protection locked="0"/>
    </xf>
    <xf numFmtId="3" fontId="19" fillId="31" borderId="11" xfId="28" applyNumberFormat="1" applyFont="1" applyFill="1" applyBorder="1" applyAlignment="1" applyProtection="1">
      <alignment horizontal="right"/>
      <protection locked="0"/>
    </xf>
    <xf numFmtId="3" fontId="19" fillId="31" borderId="28" xfId="28" applyNumberFormat="1" applyFont="1" applyFill="1" applyBorder="1" applyAlignment="1" applyProtection="1">
      <alignment horizontal="center"/>
      <protection locked="0"/>
    </xf>
    <xf numFmtId="3" fontId="29" fillId="31" borderId="36" xfId="28" applyNumberFormat="1" applyFont="1" applyFill="1" applyBorder="1" applyProtection="1">
      <protection locked="0"/>
    </xf>
    <xf numFmtId="166" fontId="29" fillId="31" borderId="15" xfId="28" applyNumberFormat="1" applyFont="1" applyFill="1" applyBorder="1" applyAlignment="1" applyProtection="1">
      <alignment horizontal="right"/>
      <protection locked="0"/>
    </xf>
    <xf numFmtId="166" fontId="29" fillId="31" borderId="28" xfId="28" applyNumberFormat="1" applyFont="1" applyFill="1" applyBorder="1" applyAlignment="1" applyProtection="1">
      <alignment horizontal="right"/>
      <protection locked="0"/>
    </xf>
    <xf numFmtId="3" fontId="19" fillId="31" borderId="39" xfId="28" applyNumberFormat="1" applyFont="1" applyFill="1" applyBorder="1" applyProtection="1">
      <protection locked="0"/>
    </xf>
    <xf numFmtId="3" fontId="19" fillId="31" borderId="14" xfId="28" applyNumberFormat="1" applyFont="1" applyFill="1" applyBorder="1" applyProtection="1">
      <protection locked="0"/>
    </xf>
    <xf numFmtId="3" fontId="19" fillId="31" borderId="18" xfId="28" applyNumberFormat="1" applyFont="1" applyFill="1" applyBorder="1" applyProtection="1">
      <protection locked="0"/>
    </xf>
    <xf numFmtId="3" fontId="19" fillId="31" borderId="17" xfId="28" applyNumberFormat="1" applyFont="1" applyFill="1" applyBorder="1" applyProtection="1">
      <protection locked="0"/>
    </xf>
    <xf numFmtId="0" fontId="27" fillId="0" borderId="0" xfId="28" applyFont="1" applyProtection="1">
      <protection locked="0"/>
    </xf>
    <xf numFmtId="0" fontId="19" fillId="0" borderId="0" xfId="28" applyFont="1" applyProtection="1">
      <protection locked="0"/>
    </xf>
    <xf numFmtId="3" fontId="19" fillId="31" borderId="40" xfId="28" applyNumberFormat="1" applyFont="1" applyFill="1" applyBorder="1" applyProtection="1">
      <protection locked="0"/>
    </xf>
    <xf numFmtId="0" fontId="11" fillId="0" borderId="0" xfId="30" applyFont="1" applyFill="1"/>
    <xf numFmtId="0" fontId="11" fillId="0" borderId="0" xfId="30" applyFont="1" applyFill="1" applyProtection="1">
      <protection hidden="1"/>
    </xf>
    <xf numFmtId="0" fontId="2" fillId="0" borderId="0" xfId="0" applyFont="1" applyAlignment="1">
      <alignment horizontal="justify"/>
    </xf>
    <xf numFmtId="3" fontId="2" fillId="0" borderId="0" xfId="0" applyNumberFormat="1" applyFont="1" applyAlignment="1" applyProtection="1">
      <alignment horizontal="left" wrapText="1"/>
      <protection locked="0"/>
    </xf>
    <xf numFmtId="0" fontId="11" fillId="32" borderId="16" xfId="30" applyFont="1" applyFill="1" applyBorder="1" applyAlignment="1">
      <alignment wrapText="1"/>
    </xf>
    <xf numFmtId="0" fontId="3" fillId="0" borderId="77" xfId="28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3" fontId="2" fillId="0" borderId="62" xfId="0" applyNumberFormat="1" applyFont="1" applyBorder="1"/>
    <xf numFmtId="0" fontId="2" fillId="0" borderId="62" xfId="0" applyFont="1" applyBorder="1"/>
    <xf numFmtId="0" fontId="2" fillId="0" borderId="63" xfId="0" applyFont="1" applyBorder="1"/>
    <xf numFmtId="3" fontId="2" fillId="0" borderId="78" xfId="0" applyNumberFormat="1" applyFont="1" applyBorder="1"/>
    <xf numFmtId="0" fontId="2" fillId="0" borderId="78" xfId="0" applyFont="1" applyBorder="1"/>
    <xf numFmtId="0" fontId="2" fillId="0" borderId="79" xfId="0" applyFont="1" applyBorder="1"/>
    <xf numFmtId="3" fontId="2" fillId="0" borderId="80" xfId="0" applyNumberFormat="1" applyFont="1" applyBorder="1"/>
    <xf numFmtId="0" fontId="2" fillId="0" borderId="80" xfId="0" applyFont="1" applyBorder="1"/>
    <xf numFmtId="0" fontId="2" fillId="0" borderId="81" xfId="0" applyFont="1" applyBorder="1"/>
    <xf numFmtId="3" fontId="2" fillId="0" borderId="82" xfId="0" applyNumberFormat="1" applyFont="1" applyBorder="1"/>
    <xf numFmtId="0" fontId="2" fillId="0" borderId="82" xfId="0" applyFont="1" applyBorder="1"/>
    <xf numFmtId="0" fontId="2" fillId="0" borderId="83" xfId="0" applyFont="1" applyBorder="1"/>
    <xf numFmtId="3" fontId="2" fillId="0" borderId="84" xfId="0" applyNumberFormat="1" applyFont="1" applyBorder="1"/>
    <xf numFmtId="0" fontId="2" fillId="0" borderId="84" xfId="0" applyFont="1" applyBorder="1"/>
    <xf numFmtId="0" fontId="2" fillId="0" borderId="85" xfId="0" applyFont="1" applyBorder="1"/>
    <xf numFmtId="3" fontId="13" fillId="0" borderId="86" xfId="0" applyNumberFormat="1" applyFont="1" applyBorder="1"/>
    <xf numFmtId="0" fontId="13" fillId="0" borderId="86" xfId="0" applyFont="1" applyBorder="1"/>
    <xf numFmtId="0" fontId="13" fillId="0" borderId="87" xfId="0" applyFont="1" applyBorder="1"/>
    <xf numFmtId="3" fontId="2" fillId="0" borderId="0" xfId="0" applyNumberFormat="1" applyFont="1"/>
    <xf numFmtId="0" fontId="2" fillId="0" borderId="0" xfId="35" applyFont="1" applyProtection="1"/>
    <xf numFmtId="41" fontId="2" fillId="0" borderId="0" xfId="0" applyNumberFormat="1" applyFont="1"/>
    <xf numFmtId="0" fontId="3" fillId="0" borderId="0" xfId="29" applyFont="1"/>
    <xf numFmtId="0" fontId="13" fillId="0" borderId="0" xfId="35" applyFont="1" applyBorder="1" applyAlignment="1" applyProtection="1"/>
    <xf numFmtId="0" fontId="13" fillId="0" borderId="16" xfId="35" applyFont="1" applyBorder="1" applyProtection="1"/>
    <xf numFmtId="0" fontId="13" fillId="0" borderId="16" xfId="35" applyFont="1" applyBorder="1" applyAlignment="1" applyProtection="1">
      <alignment horizontal="center"/>
    </xf>
    <xf numFmtId="0" fontId="2" fillId="0" borderId="16" xfId="35" applyFont="1" applyBorder="1" applyAlignment="1" applyProtection="1">
      <alignment wrapText="1"/>
    </xf>
    <xf numFmtId="3" fontId="2" fillId="0" borderId="16" xfId="35" applyNumberFormat="1" applyFont="1" applyFill="1" applyBorder="1" applyProtection="1"/>
    <xf numFmtId="0" fontId="2" fillId="0" borderId="16" xfId="35" applyFont="1" applyBorder="1" applyAlignment="1" applyProtection="1">
      <alignment horizontal="right"/>
    </xf>
    <xf numFmtId="0" fontId="2" fillId="0" borderId="16" xfId="35" applyFont="1" applyBorder="1" applyProtection="1"/>
    <xf numFmtId="41" fontId="2" fillId="0" borderId="16" xfId="35" applyNumberFormat="1" applyFont="1" applyBorder="1" applyProtection="1"/>
    <xf numFmtId="0" fontId="14" fillId="0" borderId="0" xfId="0" applyFont="1" applyProtection="1">
      <protection locked="0"/>
    </xf>
    <xf numFmtId="0" fontId="5" fillId="0" borderId="0" xfId="32" applyFont="1" applyFill="1" applyProtection="1">
      <protection locked="0"/>
    </xf>
    <xf numFmtId="0" fontId="14" fillId="0" borderId="0" xfId="31" applyFont="1" applyFill="1"/>
    <xf numFmtId="164" fontId="14" fillId="30" borderId="16" xfId="31" quotePrefix="1" applyNumberFormat="1" applyFont="1" applyFill="1" applyBorder="1" applyAlignment="1" applyProtection="1">
      <alignment horizontal="center" vertical="center"/>
    </xf>
    <xf numFmtId="0" fontId="68" fillId="30" borderId="16" xfId="31" applyFont="1" applyFill="1" applyBorder="1" applyAlignment="1" applyProtection="1">
      <alignment vertical="center" wrapText="1"/>
    </xf>
    <xf numFmtId="165" fontId="14" fillId="30" borderId="16" xfId="31" quotePrefix="1" applyNumberFormat="1" applyFont="1" applyFill="1" applyBorder="1" applyAlignment="1" applyProtection="1">
      <alignment horizontal="center" vertical="center" wrapText="1"/>
    </xf>
    <xf numFmtId="0" fontId="14" fillId="0" borderId="0" xfId="31" applyFont="1" applyFill="1" applyAlignment="1">
      <alignment wrapText="1"/>
    </xf>
    <xf numFmtId="0" fontId="14" fillId="30" borderId="16" xfId="31" quotePrefix="1" applyFont="1" applyFill="1" applyBorder="1" applyAlignment="1" applyProtection="1">
      <alignment horizontal="center" vertical="center" wrapText="1"/>
    </xf>
    <xf numFmtId="0" fontId="14" fillId="30" borderId="16" xfId="31" applyFont="1" applyFill="1" applyBorder="1" applyAlignment="1" applyProtection="1">
      <alignment vertical="center" wrapText="1"/>
    </xf>
    <xf numFmtId="165" fontId="14" fillId="30" borderId="16" xfId="31" quotePrefix="1" applyNumberFormat="1" applyFont="1" applyFill="1" applyBorder="1" applyAlignment="1" applyProtection="1">
      <alignment horizontal="center" vertical="center"/>
    </xf>
    <xf numFmtId="164" fontId="68" fillId="30" borderId="16" xfId="31" quotePrefix="1" applyNumberFormat="1" applyFont="1" applyFill="1" applyBorder="1" applyAlignment="1" applyProtection="1">
      <alignment horizontal="center" vertical="center"/>
    </xf>
    <xf numFmtId="0" fontId="14" fillId="0" borderId="0" xfId="32" applyFont="1" applyFill="1" applyProtection="1">
      <protection locked="0"/>
    </xf>
    <xf numFmtId="0" fontId="68" fillId="30" borderId="16" xfId="30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wrapText="1"/>
      <protection locked="0"/>
    </xf>
    <xf numFmtId="0" fontId="68" fillId="0" borderId="16" xfId="0" applyFont="1" applyBorder="1" applyAlignment="1" applyProtection="1">
      <alignment horizontal="center"/>
      <protection locked="0"/>
    </xf>
    <xf numFmtId="0" fontId="14" fillId="0" borderId="16" xfId="0" applyFont="1" applyBorder="1" applyProtection="1">
      <protection locked="0"/>
    </xf>
    <xf numFmtId="3" fontId="5" fillId="0" borderId="16" xfId="30" applyNumberFormat="1" applyFont="1" applyFill="1" applyBorder="1" applyAlignment="1" applyProtection="1">
      <alignment horizontal="right" vertical="center"/>
      <protection locked="0" hidden="1"/>
    </xf>
    <xf numFmtId="3" fontId="14" fillId="0" borderId="0" xfId="0" applyNumberFormat="1" applyFont="1" applyProtection="1">
      <protection locked="0"/>
    </xf>
    <xf numFmtId="49" fontId="2" fillId="24" borderId="10" xfId="0" applyNumberFormat="1" applyFont="1" applyFill="1" applyBorder="1" applyAlignment="1" applyProtection="1">
      <protection locked="0"/>
    </xf>
    <xf numFmtId="0" fontId="68" fillId="0" borderId="0" xfId="34" applyFont="1" applyFill="1"/>
    <xf numFmtId="0" fontId="14" fillId="0" borderId="0" xfId="34" applyFont="1" applyFill="1"/>
    <xf numFmtId="0" fontId="14" fillId="0" borderId="0" xfId="34" applyFont="1" applyFill="1" applyProtection="1">
      <protection locked="0" hidden="1"/>
    </xf>
    <xf numFmtId="0" fontId="68" fillId="30" borderId="16" xfId="30" applyFont="1" applyFill="1" applyBorder="1" applyAlignment="1" applyProtection="1">
      <alignment horizontal="center" vertical="center"/>
      <protection locked="0"/>
    </xf>
    <xf numFmtId="0" fontId="14" fillId="30" borderId="16" xfId="31" quotePrefix="1" applyFont="1" applyFill="1" applyBorder="1" applyAlignment="1" applyProtection="1">
      <alignment horizontal="center" vertical="center"/>
    </xf>
    <xf numFmtId="0" fontId="14" fillId="0" borderId="0" xfId="34" applyFont="1" applyFill="1" applyAlignment="1">
      <alignment wrapText="1"/>
    </xf>
    <xf numFmtId="165" fontId="68" fillId="30" borderId="16" xfId="31" quotePrefix="1" applyNumberFormat="1" applyFont="1" applyFill="1" applyBorder="1" applyAlignment="1" applyProtection="1">
      <alignment horizontal="center" vertical="center" wrapText="1"/>
    </xf>
    <xf numFmtId="0" fontId="14" fillId="0" borderId="0" xfId="28" applyFont="1" applyProtection="1">
      <protection locked="0"/>
    </xf>
    <xf numFmtId="3" fontId="14" fillId="0" borderId="0" xfId="28" applyNumberFormat="1" applyFont="1" applyProtection="1">
      <protection locked="0"/>
    </xf>
    <xf numFmtId="0" fontId="68" fillId="0" borderId="62" xfId="0" applyFont="1" applyBorder="1" applyAlignment="1">
      <alignment horizontal="center" wrapText="1"/>
    </xf>
    <xf numFmtId="3" fontId="14" fillId="0" borderId="62" xfId="0" applyNumberFormat="1" applyFont="1" applyBorder="1" applyAlignment="1">
      <alignment horizontal="center"/>
    </xf>
    <xf numFmtId="3" fontId="14" fillId="0" borderId="78" xfId="0" applyNumberFormat="1" applyFont="1" applyBorder="1" applyAlignment="1">
      <alignment horizontal="center"/>
    </xf>
    <xf numFmtId="3" fontId="14" fillId="0" borderId="80" xfId="0" applyNumberFormat="1" applyFont="1" applyBorder="1" applyAlignment="1">
      <alignment horizontal="center"/>
    </xf>
    <xf numFmtId="3" fontId="14" fillId="0" borderId="82" xfId="0" applyNumberFormat="1" applyFont="1" applyBorder="1" applyAlignment="1">
      <alignment horizontal="center" wrapText="1"/>
    </xf>
    <xf numFmtId="3" fontId="14" fillId="0" borderId="84" xfId="0" applyNumberFormat="1" applyFont="1" applyBorder="1" applyAlignment="1">
      <alignment horizontal="center"/>
    </xf>
    <xf numFmtId="0" fontId="38" fillId="0" borderId="88" xfId="28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 applyProtection="1">
      <alignment horizontal="left" wrapText="1"/>
      <protection locked="0"/>
    </xf>
    <xf numFmtId="3" fontId="14" fillId="0" borderId="0" xfId="0" applyNumberFormat="1" applyFont="1" applyFill="1" applyAlignment="1" applyProtection="1">
      <alignment horizontal="left"/>
      <protection locked="0"/>
    </xf>
    <xf numFmtId="3" fontId="10" fillId="0" borderId="12" xfId="28" applyNumberFormat="1" applyFont="1" applyBorder="1" applyAlignment="1" applyProtection="1">
      <alignment horizontal="left" wrapText="1"/>
      <protection locked="0"/>
    </xf>
    <xf numFmtId="0" fontId="69" fillId="0" borderId="0" xfId="31" applyFont="1" applyFill="1"/>
    <xf numFmtId="0" fontId="70" fillId="0" borderId="0" xfId="31" applyFont="1" applyFill="1"/>
    <xf numFmtId="0" fontId="70" fillId="0" borderId="80" xfId="31" applyFont="1" applyFill="1" applyBorder="1" applyAlignment="1">
      <alignment wrapText="1"/>
    </xf>
    <xf numFmtId="0" fontId="70" fillId="0" borderId="89" xfId="31" applyFont="1" applyFill="1" applyBorder="1" applyAlignment="1">
      <alignment wrapText="1"/>
    </xf>
    <xf numFmtId="0" fontId="70" fillId="0" borderId="0" xfId="0" applyFont="1"/>
    <xf numFmtId="0" fontId="71" fillId="0" borderId="0" xfId="0" applyFont="1"/>
    <xf numFmtId="0" fontId="70" fillId="0" borderId="0" xfId="30" applyFont="1" applyFill="1" applyProtection="1">
      <protection locked="0"/>
    </xf>
    <xf numFmtId="0" fontId="23" fillId="0" borderId="0" xfId="30" applyFont="1" applyFill="1" applyAlignment="1" applyProtection="1">
      <alignment vertical="top"/>
      <protection locked="0"/>
    </xf>
    <xf numFmtId="164" fontId="70" fillId="0" borderId="29" xfId="31" quotePrefix="1" applyNumberFormat="1" applyFont="1" applyFill="1" applyBorder="1" applyAlignment="1" applyProtection="1">
      <alignment horizontal="center" vertical="center"/>
    </xf>
    <xf numFmtId="0" fontId="69" fillId="0" borderId="78" xfId="31" applyFont="1" applyFill="1" applyBorder="1" applyAlignment="1" applyProtection="1">
      <alignment vertical="center" wrapText="1"/>
    </xf>
    <xf numFmtId="165" fontId="70" fillId="0" borderId="78" xfId="31" quotePrefix="1" applyNumberFormat="1" applyFont="1" applyFill="1" applyBorder="1" applyAlignment="1" applyProtection="1">
      <alignment horizontal="center" vertical="center" wrapText="1"/>
    </xf>
    <xf numFmtId="165" fontId="70" fillId="0" borderId="80" xfId="31" quotePrefix="1" applyNumberFormat="1" applyFont="1" applyFill="1" applyBorder="1" applyAlignment="1" applyProtection="1">
      <alignment horizontal="center" vertical="center" wrapText="1"/>
    </xf>
    <xf numFmtId="0" fontId="70" fillId="0" borderId="13" xfId="31" quotePrefix="1" applyFont="1" applyFill="1" applyBorder="1" applyAlignment="1" applyProtection="1">
      <alignment horizontal="center" vertical="center" wrapText="1"/>
    </xf>
    <xf numFmtId="0" fontId="70" fillId="0" borderId="13" xfId="31" applyFont="1" applyFill="1" applyBorder="1"/>
    <xf numFmtId="3" fontId="70" fillId="0" borderId="13" xfId="31" applyNumberFormat="1" applyFont="1" applyFill="1" applyBorder="1"/>
    <xf numFmtId="0" fontId="70" fillId="0" borderId="72" xfId="31" applyFont="1" applyFill="1" applyBorder="1"/>
    <xf numFmtId="0" fontId="18" fillId="30" borderId="16" xfId="32" applyFont="1" applyFill="1" applyBorder="1" applyAlignment="1" applyProtection="1">
      <alignment horizontal="center" vertical="center"/>
      <protection locked="0"/>
    </xf>
    <xf numFmtId="0" fontId="18" fillId="30" borderId="16" xfId="32" applyFont="1" applyFill="1" applyBorder="1" applyAlignment="1" applyProtection="1">
      <alignment horizontal="center" vertical="center" wrapText="1"/>
      <protection locked="0"/>
    </xf>
    <xf numFmtId="0" fontId="70" fillId="0" borderId="22" xfId="31" applyFont="1" applyFill="1" applyBorder="1" applyAlignment="1" applyProtection="1">
      <alignment vertical="center" wrapText="1"/>
    </xf>
    <xf numFmtId="0" fontId="70" fillId="0" borderId="22" xfId="31" applyFont="1" applyFill="1" applyBorder="1" applyAlignment="1">
      <alignment wrapText="1"/>
    </xf>
    <xf numFmtId="0" fontId="70" fillId="0" borderId="35" xfId="31" applyFont="1" applyFill="1" applyBorder="1" applyAlignment="1">
      <alignment wrapText="1"/>
    </xf>
    <xf numFmtId="0" fontId="70" fillId="0" borderId="35" xfId="31" applyFont="1" applyFill="1" applyBorder="1" applyAlignment="1" applyProtection="1">
      <alignment vertical="center" wrapText="1"/>
    </xf>
    <xf numFmtId="165" fontId="70" fillId="0" borderId="89" xfId="31" quotePrefix="1" applyNumberFormat="1" applyFont="1" applyFill="1" applyBorder="1" applyAlignment="1" applyProtection="1">
      <alignment horizontal="center" vertical="center" wrapText="1"/>
    </xf>
    <xf numFmtId="3" fontId="70" fillId="33" borderId="22" xfId="31" applyNumberFormat="1" applyFont="1" applyFill="1" applyBorder="1" applyAlignment="1">
      <alignment wrapText="1"/>
    </xf>
    <xf numFmtId="3" fontId="70" fillId="33" borderId="80" xfId="31" applyNumberFormat="1" applyFont="1" applyFill="1" applyBorder="1" applyAlignment="1">
      <alignment wrapText="1"/>
    </xf>
    <xf numFmtId="3" fontId="70" fillId="33" borderId="22" xfId="30" applyNumberFormat="1" applyFont="1" applyFill="1" applyBorder="1" applyAlignment="1">
      <alignment wrapText="1"/>
    </xf>
    <xf numFmtId="0" fontId="70" fillId="0" borderId="80" xfId="31" applyFont="1" applyFill="1" applyBorder="1" applyAlignment="1">
      <alignment horizontal="center" wrapText="1"/>
    </xf>
    <xf numFmtId="3" fontId="70" fillId="33" borderId="80" xfId="31" applyNumberFormat="1" applyFont="1" applyFill="1" applyBorder="1" applyAlignment="1">
      <alignment horizontal="center" wrapText="1"/>
    </xf>
    <xf numFmtId="9" fontId="14" fillId="0" borderId="0" xfId="38" applyFont="1" applyFill="1" applyAlignment="1">
      <alignment horizontal="right"/>
    </xf>
    <xf numFmtId="9" fontId="14" fillId="0" borderId="0" xfId="38" applyFont="1" applyFill="1" applyAlignment="1" applyProtection="1">
      <alignment horizontal="right"/>
      <protection locked="0"/>
    </xf>
    <xf numFmtId="0" fontId="38" fillId="30" borderId="16" xfId="3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23" fillId="0" borderId="0" xfId="30" applyFont="1" applyFill="1" applyAlignment="1" applyProtection="1">
      <alignment horizontal="right"/>
      <protection locked="0"/>
    </xf>
    <xf numFmtId="0" fontId="14" fillId="0" borderId="0" xfId="34" applyFont="1" applyFill="1" applyAlignment="1">
      <alignment horizontal="center"/>
    </xf>
    <xf numFmtId="3" fontId="68" fillId="0" borderId="16" xfId="31" applyNumberFormat="1" applyFont="1" applyBorder="1" applyAlignment="1" applyProtection="1">
      <alignment horizontal="right"/>
    </xf>
    <xf numFmtId="3" fontId="14" fillId="0" borderId="16" xfId="31" applyNumberFormat="1" applyFont="1" applyFill="1" applyBorder="1" applyAlignment="1" applyProtection="1">
      <alignment horizontal="right" wrapText="1"/>
      <protection locked="0"/>
    </xf>
    <xf numFmtId="3" fontId="14" fillId="0" borderId="16" xfId="34" applyNumberFormat="1" applyFont="1" applyFill="1" applyBorder="1" applyAlignment="1">
      <alignment horizontal="right"/>
    </xf>
    <xf numFmtId="3" fontId="14" fillId="0" borderId="16" xfId="34" applyNumberFormat="1" applyFont="1" applyFill="1" applyBorder="1" applyAlignment="1">
      <alignment horizontal="right" wrapText="1"/>
    </xf>
    <xf numFmtId="3" fontId="68" fillId="0" borderId="16" xfId="31" applyNumberFormat="1" applyFont="1" applyFill="1" applyBorder="1" applyAlignment="1" applyProtection="1">
      <alignment horizontal="right" wrapText="1"/>
      <protection locked="0"/>
    </xf>
    <xf numFmtId="3" fontId="68" fillId="0" borderId="16" xfId="31" applyNumberFormat="1" applyFont="1" applyFill="1" applyBorder="1" applyAlignment="1" applyProtection="1">
      <alignment horizontal="right"/>
    </xf>
    <xf numFmtId="0" fontId="68" fillId="30" borderId="16" xfId="31" applyFont="1" applyFill="1" applyBorder="1" applyAlignment="1" applyProtection="1">
      <alignment horizontal="center" vertical="center" wrapText="1"/>
    </xf>
    <xf numFmtId="3" fontId="68" fillId="0" borderId="16" xfId="34" applyNumberFormat="1" applyFont="1" applyFill="1" applyBorder="1" applyAlignment="1">
      <alignment horizontal="right"/>
    </xf>
    <xf numFmtId="0" fontId="68" fillId="0" borderId="0" xfId="34" applyFont="1" applyFill="1" applyAlignment="1">
      <alignment wrapText="1"/>
    </xf>
    <xf numFmtId="3" fontId="68" fillId="0" borderId="16" xfId="34" applyNumberFormat="1" applyFont="1" applyFill="1" applyBorder="1" applyAlignment="1">
      <alignment horizontal="right" wrapText="1"/>
    </xf>
    <xf numFmtId="165" fontId="68" fillId="30" borderId="16" xfId="31" quotePrefix="1" applyNumberFormat="1" applyFont="1" applyFill="1" applyBorder="1" applyAlignment="1" applyProtection="1">
      <alignment horizontal="center" vertical="center"/>
    </xf>
    <xf numFmtId="164" fontId="68" fillId="30" borderId="16" xfId="31" quotePrefix="1" applyNumberFormat="1" applyFont="1" applyFill="1" applyBorder="1" applyAlignment="1" applyProtection="1">
      <alignment horizontal="center" vertical="center" wrapText="1"/>
    </xf>
    <xf numFmtId="166" fontId="68" fillId="30" borderId="16" xfId="31" quotePrefix="1" applyNumberFormat="1" applyFont="1" applyFill="1" applyBorder="1" applyAlignment="1" applyProtection="1">
      <alignment horizontal="center" vertical="center"/>
    </xf>
    <xf numFmtId="10" fontId="23" fillId="0" borderId="0" xfId="30" applyNumberFormat="1" applyFont="1" applyFill="1" applyAlignment="1" applyProtection="1">
      <alignment horizontal="left" vertical="top" wrapText="1"/>
      <protection locked="0"/>
    </xf>
    <xf numFmtId="10" fontId="14" fillId="0" borderId="0" xfId="34" applyNumberFormat="1" applyFont="1" applyFill="1"/>
    <xf numFmtId="10" fontId="0" fillId="0" borderId="0" xfId="0" applyNumberFormat="1"/>
    <xf numFmtId="10" fontId="68" fillId="30" borderId="16" xfId="30" applyNumberFormat="1" applyFont="1" applyFill="1" applyBorder="1" applyAlignment="1" applyProtection="1">
      <alignment horizontal="center" vertical="center" wrapText="1"/>
      <protection locked="0"/>
    </xf>
    <xf numFmtId="10" fontId="14" fillId="30" borderId="16" xfId="31" applyNumberFormat="1" applyFont="1" applyFill="1" applyBorder="1" applyAlignment="1" applyProtection="1">
      <alignment horizontal="center" vertical="center"/>
    </xf>
    <xf numFmtId="10" fontId="68" fillId="0" borderId="16" xfId="31" applyNumberFormat="1" applyFont="1" applyBorder="1" applyAlignment="1" applyProtection="1">
      <alignment horizontal="right" vertical="center"/>
    </xf>
    <xf numFmtId="10" fontId="14" fillId="0" borderId="0" xfId="28" applyNumberFormat="1" applyFont="1" applyProtection="1">
      <protection locked="0"/>
    </xf>
    <xf numFmtId="3" fontId="14" fillId="0" borderId="0" xfId="34" applyNumberFormat="1" applyFont="1" applyFill="1" applyProtection="1">
      <protection locked="0" hidden="1"/>
    </xf>
    <xf numFmtId="3" fontId="14" fillId="0" borderId="0" xfId="34" applyNumberFormat="1" applyFont="1" applyFill="1"/>
    <xf numFmtId="3" fontId="68" fillId="30" borderId="16" xfId="30" applyNumberFormat="1" applyFont="1" applyFill="1" applyBorder="1" applyAlignment="1" applyProtection="1">
      <alignment horizontal="center" vertical="center" wrapText="1"/>
      <protection locked="0"/>
    </xf>
    <xf numFmtId="3" fontId="14" fillId="30" borderId="16" xfId="31" quotePrefix="1" applyNumberFormat="1" applyFont="1" applyFill="1" applyBorder="1" applyAlignment="1" applyProtection="1">
      <alignment horizontal="center" vertical="center"/>
    </xf>
    <xf numFmtId="3" fontId="14" fillId="0" borderId="0" xfId="28" applyNumberFormat="1" applyFont="1" applyAlignment="1" applyProtection="1">
      <alignment horizontal="center"/>
      <protection locked="0"/>
    </xf>
    <xf numFmtId="3" fontId="14" fillId="0" borderId="0" xfId="34" applyNumberFormat="1" applyFont="1" applyFill="1" applyProtection="1">
      <protection hidden="1"/>
    </xf>
    <xf numFmtId="0" fontId="68" fillId="0" borderId="0" xfId="31" applyFont="1" applyFill="1"/>
    <xf numFmtId="0" fontId="26" fillId="0" borderId="0" xfId="30" applyFont="1" applyFill="1" applyAlignment="1" applyProtection="1">
      <alignment vertical="top" wrapText="1"/>
      <protection locked="0"/>
    </xf>
    <xf numFmtId="9" fontId="26" fillId="0" borderId="0" xfId="38" applyFont="1" applyFill="1" applyAlignment="1" applyProtection="1">
      <alignment horizontal="right" vertical="top" wrapText="1"/>
      <protection locked="0"/>
    </xf>
    <xf numFmtId="0" fontId="14" fillId="0" borderId="0" xfId="31" applyFont="1" applyFill="1" applyProtection="1">
      <protection hidden="1"/>
    </xf>
    <xf numFmtId="0" fontId="76" fillId="0" borderId="0" xfId="31" applyFont="1" applyFill="1" applyProtection="1">
      <protection hidden="1"/>
    </xf>
    <xf numFmtId="0" fontId="38" fillId="30" borderId="16" xfId="30" applyFont="1" applyFill="1" applyBorder="1" applyAlignment="1" applyProtection="1">
      <alignment horizontal="center" vertical="center" wrapText="1"/>
      <protection locked="0"/>
    </xf>
    <xf numFmtId="9" fontId="38" fillId="30" borderId="16" xfId="38" applyFont="1" applyFill="1" applyBorder="1" applyAlignment="1" applyProtection="1">
      <alignment horizontal="center" vertical="center" wrapText="1"/>
      <protection locked="0"/>
    </xf>
    <xf numFmtId="3" fontId="68" fillId="0" borderId="79" xfId="31" applyNumberFormat="1" applyFont="1" applyFill="1" applyBorder="1" applyAlignment="1" applyProtection="1">
      <alignment vertical="center"/>
    </xf>
    <xf numFmtId="10" fontId="68" fillId="0" borderId="79" xfId="38" applyNumberFormat="1" applyFont="1" applyFill="1" applyBorder="1" applyAlignment="1" applyProtection="1">
      <alignment horizontal="right" vertical="center"/>
    </xf>
    <xf numFmtId="3" fontId="14" fillId="0" borderId="81" xfId="31" applyNumberFormat="1" applyFont="1" applyFill="1" applyBorder="1" applyAlignment="1" applyProtection="1">
      <alignment vertical="center" wrapText="1"/>
      <protection locked="0"/>
    </xf>
    <xf numFmtId="3" fontId="68" fillId="0" borderId="81" xfId="31" applyNumberFormat="1" applyFont="1" applyFill="1" applyBorder="1" applyAlignment="1" applyProtection="1">
      <alignment vertical="center" wrapText="1"/>
      <protection locked="0"/>
    </xf>
    <xf numFmtId="3" fontId="68" fillId="0" borderId="81" xfId="31" applyNumberFormat="1" applyFont="1" applyFill="1" applyBorder="1" applyAlignment="1" applyProtection="1">
      <alignment vertical="center"/>
    </xf>
    <xf numFmtId="3" fontId="68" fillId="0" borderId="81" xfId="31" applyNumberFormat="1" applyFont="1" applyFill="1" applyBorder="1" applyProtection="1"/>
    <xf numFmtId="3" fontId="68" fillId="0" borderId="81" xfId="31" applyNumberFormat="1" applyFont="1" applyFill="1" applyBorder="1" applyProtection="1">
      <protection locked="0"/>
    </xf>
    <xf numFmtId="10" fontId="68" fillId="0" borderId="87" xfId="38" applyNumberFormat="1" applyFont="1" applyFill="1" applyBorder="1" applyAlignment="1" applyProtection="1">
      <alignment horizontal="right" vertical="center"/>
    </xf>
    <xf numFmtId="3" fontId="14" fillId="0" borderId="33" xfId="31" applyNumberFormat="1" applyFont="1" applyFill="1" applyBorder="1" applyAlignment="1" applyProtection="1">
      <alignment vertical="center" wrapText="1"/>
    </xf>
    <xf numFmtId="0" fontId="37" fillId="0" borderId="0" xfId="28" applyFont="1" applyProtection="1">
      <protection locked="0"/>
    </xf>
    <xf numFmtId="9" fontId="37" fillId="0" borderId="0" xfId="38" applyFont="1" applyAlignment="1" applyProtection="1">
      <alignment horizontal="right"/>
      <protection locked="0"/>
    </xf>
    <xf numFmtId="0" fontId="37" fillId="0" borderId="0" xfId="28" applyFont="1" applyAlignment="1" applyProtection="1">
      <alignment horizontal="center"/>
      <protection locked="0"/>
    </xf>
    <xf numFmtId="9" fontId="5" fillId="0" borderId="0" xfId="38" applyFont="1" applyFill="1" applyAlignment="1" applyProtection="1">
      <alignment horizontal="right"/>
      <protection locked="0"/>
    </xf>
    <xf numFmtId="3" fontId="14" fillId="0" borderId="81" xfId="31" applyNumberFormat="1" applyFont="1" applyFill="1" applyBorder="1" applyAlignment="1" applyProtection="1">
      <alignment horizontal="right" vertical="center" wrapText="1"/>
      <protection locked="0"/>
    </xf>
    <xf numFmtId="167" fontId="14" fillId="0" borderId="80" xfId="31" applyNumberFormat="1" applyFont="1" applyFill="1" applyBorder="1" applyAlignment="1" applyProtection="1">
      <alignment horizontal="right"/>
    </xf>
    <xf numFmtId="167" fontId="14" fillId="0" borderId="81" xfId="31" applyNumberFormat="1" applyFont="1" applyFill="1" applyBorder="1" applyAlignment="1" applyProtection="1">
      <alignment horizontal="right"/>
    </xf>
    <xf numFmtId="3" fontId="14" fillId="33" borderId="81" xfId="31" applyNumberFormat="1" applyFont="1" applyFill="1" applyBorder="1" applyAlignment="1" applyProtection="1">
      <alignment horizontal="right"/>
      <protection locked="0"/>
    </xf>
    <xf numFmtId="4" fontId="14" fillId="0" borderId="80" xfId="31" applyNumberFormat="1" applyFont="1" applyFill="1" applyBorder="1" applyAlignment="1" applyProtection="1">
      <alignment horizontal="right"/>
    </xf>
    <xf numFmtId="4" fontId="14" fillId="0" borderId="81" xfId="31" applyNumberFormat="1" applyFont="1" applyFill="1" applyBorder="1" applyAlignment="1" applyProtection="1">
      <alignment horizontal="right"/>
    </xf>
    <xf numFmtId="4" fontId="14" fillId="0" borderId="89" xfId="31" applyNumberFormat="1" applyFont="1" applyFill="1" applyBorder="1" applyAlignment="1" applyProtection="1">
      <alignment horizontal="right"/>
    </xf>
    <xf numFmtId="4" fontId="14" fillId="0" borderId="90" xfId="31" applyNumberFormat="1" applyFont="1" applyFill="1" applyBorder="1" applyAlignment="1" applyProtection="1">
      <alignment horizontal="right"/>
    </xf>
    <xf numFmtId="3" fontId="14" fillId="0" borderId="90" xfId="3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3" fontId="14" fillId="0" borderId="0" xfId="0" applyNumberFormat="1" applyFont="1"/>
    <xf numFmtId="0" fontId="5" fillId="0" borderId="0" xfId="30" applyFont="1" applyFill="1" applyProtection="1">
      <protection locked="0"/>
    </xf>
    <xf numFmtId="0" fontId="5" fillId="0" borderId="0" xfId="30" applyFont="1" applyFill="1" applyProtection="1">
      <protection locked="0" hidden="1"/>
    </xf>
    <xf numFmtId="0" fontId="68" fillId="0" borderId="0" xfId="31" applyFont="1" applyFill="1" applyAlignment="1">
      <alignment wrapText="1"/>
    </xf>
    <xf numFmtId="3" fontId="68" fillId="0" borderId="90" xfId="31" applyNumberFormat="1" applyFont="1" applyFill="1" applyBorder="1" applyAlignment="1" applyProtection="1">
      <alignment vertical="center" wrapText="1"/>
    </xf>
    <xf numFmtId="3" fontId="11" fillId="0" borderId="57" xfId="32" applyNumberFormat="1" applyFont="1" applyFill="1" applyBorder="1" applyAlignment="1" applyProtection="1">
      <alignment horizontal="right" vertical="center" wrapText="1"/>
      <protection locked="0" hidden="1"/>
    </xf>
    <xf numFmtId="0" fontId="13" fillId="0" borderId="0" xfId="0" applyFont="1" applyAlignment="1">
      <alignment horizontal="justify"/>
    </xf>
    <xf numFmtId="0" fontId="73" fillId="0" borderId="0" xfId="0" applyFont="1" applyAlignment="1">
      <alignment horizontal="justify"/>
    </xf>
    <xf numFmtId="1" fontId="23" fillId="33" borderId="91" xfId="28" applyNumberFormat="1" applyFont="1" applyFill="1" applyBorder="1" applyAlignment="1" applyProtection="1">
      <alignment horizontal="center"/>
      <protection locked="0"/>
    </xf>
    <xf numFmtId="3" fontId="23" fillId="33" borderId="92" xfId="28" applyNumberFormat="1" applyFont="1" applyFill="1" applyBorder="1" applyProtection="1">
      <protection locked="0"/>
    </xf>
    <xf numFmtId="3" fontId="40" fillId="33" borderId="93" xfId="28" applyNumberFormat="1" applyFont="1" applyFill="1" applyBorder="1" applyProtection="1">
      <protection locked="0"/>
    </xf>
    <xf numFmtId="3" fontId="40" fillId="33" borderId="17" xfId="28" applyNumberFormat="1" applyFont="1" applyFill="1" applyBorder="1" applyProtection="1">
      <protection locked="0"/>
    </xf>
    <xf numFmtId="3" fontId="40" fillId="33" borderId="14" xfId="28" applyNumberFormat="1" applyFont="1" applyFill="1" applyBorder="1" applyProtection="1">
      <protection locked="0"/>
    </xf>
    <xf numFmtId="3" fontId="40" fillId="33" borderId="18" xfId="28" applyNumberFormat="1" applyFont="1" applyFill="1" applyBorder="1" applyProtection="1">
      <protection locked="0"/>
    </xf>
    <xf numFmtId="3" fontId="40" fillId="33" borderId="93" xfId="28" applyNumberFormat="1" applyFont="1" applyFill="1" applyBorder="1" applyAlignment="1" applyProtection="1">
      <alignment horizontal="right"/>
      <protection locked="0"/>
    </xf>
    <xf numFmtId="3" fontId="40" fillId="33" borderId="27" xfId="28" applyNumberFormat="1" applyFont="1" applyFill="1" applyBorder="1" applyProtection="1">
      <protection locked="0"/>
    </xf>
    <xf numFmtId="1" fontId="9" fillId="33" borderId="22" xfId="28" applyNumberFormat="1" applyFont="1" applyFill="1" applyBorder="1" applyAlignment="1" applyProtection="1">
      <alignment horizontal="center"/>
      <protection locked="0"/>
    </xf>
    <xf numFmtId="3" fontId="21" fillId="33" borderId="38" xfId="28" applyNumberFormat="1" applyFont="1" applyFill="1" applyBorder="1" applyProtection="1">
      <protection locked="0"/>
    </xf>
    <xf numFmtId="3" fontId="40" fillId="33" borderId="11" xfId="28" applyNumberFormat="1" applyFont="1" applyFill="1" applyBorder="1" applyProtection="1">
      <protection locked="0"/>
    </xf>
    <xf numFmtId="1" fontId="23" fillId="33" borderId="94" xfId="28" applyNumberFormat="1" applyFont="1" applyFill="1" applyBorder="1" applyAlignment="1" applyProtection="1">
      <alignment horizontal="center"/>
      <protection locked="0"/>
    </xf>
    <xf numFmtId="3" fontId="32" fillId="33" borderId="41" xfId="28" applyNumberFormat="1" applyFont="1" applyFill="1" applyBorder="1" applyProtection="1">
      <protection locked="0"/>
    </xf>
    <xf numFmtId="166" fontId="41" fillId="33" borderId="95" xfId="28" applyNumberFormat="1" applyFont="1" applyFill="1" applyBorder="1" applyProtection="1">
      <protection locked="0"/>
    </xf>
    <xf numFmtId="166" fontId="41" fillId="33" borderId="95" xfId="28" applyNumberFormat="1" applyFont="1" applyFill="1" applyBorder="1" applyAlignment="1" applyProtection="1">
      <alignment horizontal="right"/>
      <protection locked="0"/>
    </xf>
    <xf numFmtId="3" fontId="40" fillId="33" borderId="95" xfId="28" applyNumberFormat="1" applyFont="1" applyFill="1" applyBorder="1" applyProtection="1">
      <protection locked="0"/>
    </xf>
    <xf numFmtId="166" fontId="41" fillId="33" borderId="25" xfId="28" applyNumberFormat="1" applyFont="1" applyFill="1" applyBorder="1" applyAlignment="1" applyProtection="1">
      <alignment horizontal="right"/>
      <protection locked="0"/>
    </xf>
    <xf numFmtId="3" fontId="16" fillId="0" borderId="21" xfId="28" applyNumberFormat="1" applyFont="1" applyBorder="1" applyAlignment="1" applyProtection="1">
      <alignment horizontal="right" wrapText="1"/>
      <protection locked="0"/>
    </xf>
    <xf numFmtId="3" fontId="16" fillId="0" borderId="74" xfId="28" applyNumberFormat="1" applyFont="1" applyBorder="1" applyAlignment="1" applyProtection="1">
      <alignment horizontal="right" wrapText="1"/>
      <protection locked="0"/>
    </xf>
    <xf numFmtId="1" fontId="23" fillId="34" borderId="91" xfId="28" applyNumberFormat="1" applyFont="1" applyFill="1" applyBorder="1" applyAlignment="1" applyProtection="1">
      <alignment horizontal="center"/>
      <protection locked="0"/>
    </xf>
    <xf numFmtId="3" fontId="23" fillId="34" borderId="92" xfId="28" applyNumberFormat="1" applyFont="1" applyFill="1" applyBorder="1" applyProtection="1">
      <protection locked="0"/>
    </xf>
    <xf numFmtId="3" fontId="23" fillId="34" borderId="93" xfId="28" applyNumberFormat="1" applyFont="1" applyFill="1" applyBorder="1" applyProtection="1">
      <protection locked="0"/>
    </xf>
    <xf numFmtId="3" fontId="21" fillId="34" borderId="17" xfId="28" applyNumberFormat="1" applyFont="1" applyFill="1" applyBorder="1" applyProtection="1">
      <protection locked="0"/>
    </xf>
    <xf numFmtId="3" fontId="21" fillId="34" borderId="14" xfId="28" applyNumberFormat="1" applyFont="1" applyFill="1" applyBorder="1" applyProtection="1">
      <protection locked="0"/>
    </xf>
    <xf numFmtId="3" fontId="21" fillId="34" borderId="18" xfId="28" applyNumberFormat="1" applyFont="1" applyFill="1" applyBorder="1" applyProtection="1">
      <protection locked="0"/>
    </xf>
    <xf numFmtId="3" fontId="23" fillId="34" borderId="93" xfId="28" applyNumberFormat="1" applyFont="1" applyFill="1" applyBorder="1" applyAlignment="1" applyProtection="1">
      <alignment horizontal="right"/>
      <protection locked="0"/>
    </xf>
    <xf numFmtId="3" fontId="23" fillId="34" borderId="97" xfId="28" applyNumberFormat="1" applyFont="1" applyFill="1" applyBorder="1" applyProtection="1">
      <protection locked="0"/>
    </xf>
    <xf numFmtId="1" fontId="9" fillId="34" borderId="22" xfId="28" applyNumberFormat="1" applyFont="1" applyFill="1" applyBorder="1" applyAlignment="1" applyProtection="1">
      <alignment horizontal="center"/>
      <protection locked="0"/>
    </xf>
    <xf numFmtId="3" fontId="21" fillId="34" borderId="38" xfId="28" applyNumberFormat="1" applyFont="1" applyFill="1" applyBorder="1" applyProtection="1">
      <protection locked="0"/>
    </xf>
    <xf numFmtId="3" fontId="21" fillId="34" borderId="11" xfId="28" applyNumberFormat="1" applyFont="1" applyFill="1" applyBorder="1" applyAlignment="1" applyProtection="1">
      <alignment horizontal="right"/>
      <protection locked="0"/>
    </xf>
    <xf numFmtId="1" fontId="23" fillId="34" borderId="94" xfId="28" applyNumberFormat="1" applyFont="1" applyFill="1" applyBorder="1" applyAlignment="1" applyProtection="1">
      <alignment horizontal="center"/>
      <protection locked="0"/>
    </xf>
    <xf numFmtId="3" fontId="32" fillId="34" borderId="41" xfId="28" applyNumberFormat="1" applyFont="1" applyFill="1" applyBorder="1" applyProtection="1">
      <protection locked="0"/>
    </xf>
    <xf numFmtId="166" fontId="32" fillId="34" borderId="95" xfId="28" applyNumberFormat="1" applyFont="1" applyFill="1" applyBorder="1" applyProtection="1">
      <protection locked="0"/>
    </xf>
    <xf numFmtId="166" fontId="32" fillId="34" borderId="95" xfId="28" applyNumberFormat="1" applyFont="1" applyFill="1" applyBorder="1" applyAlignment="1" applyProtection="1">
      <alignment horizontal="right"/>
      <protection locked="0"/>
    </xf>
    <xf numFmtId="166" fontId="32" fillId="34" borderId="25" xfId="28" applyNumberFormat="1" applyFont="1" applyFill="1" applyBorder="1" applyProtection="1">
      <protection locked="0"/>
    </xf>
    <xf numFmtId="1" fontId="16" fillId="0" borderId="99" xfId="28" applyNumberFormat="1" applyFont="1" applyFill="1" applyBorder="1" applyAlignment="1" applyProtection="1">
      <alignment horizontal="center"/>
      <protection locked="0"/>
    </xf>
    <xf numFmtId="3" fontId="16" fillId="0" borderId="100" xfId="28" applyNumberFormat="1" applyFont="1" applyFill="1" applyBorder="1" applyProtection="1">
      <protection locked="0"/>
    </xf>
    <xf numFmtId="3" fontId="16" fillId="0" borderId="0" xfId="28" applyNumberFormat="1" applyFont="1" applyBorder="1" applyProtection="1">
      <protection locked="0"/>
    </xf>
    <xf numFmtId="3" fontId="16" fillId="0" borderId="0" xfId="28" applyNumberFormat="1" applyFont="1" applyBorder="1" applyAlignment="1" applyProtection="1">
      <alignment horizontal="center"/>
      <protection locked="0"/>
    </xf>
    <xf numFmtId="3" fontId="3" fillId="0" borderId="0" xfId="28" applyNumberFormat="1" applyFont="1" applyBorder="1" applyAlignment="1" applyProtection="1">
      <alignment horizontal="center"/>
      <protection locked="0"/>
    </xf>
    <xf numFmtId="1" fontId="9" fillId="25" borderId="102" xfId="28" applyNumberFormat="1" applyFont="1" applyFill="1" applyBorder="1" applyAlignment="1" applyProtection="1">
      <alignment horizontal="center"/>
      <protection locked="0"/>
    </xf>
    <xf numFmtId="3" fontId="9" fillId="25" borderId="103" xfId="28" applyNumberFormat="1" applyFont="1" applyFill="1" applyBorder="1" applyAlignment="1" applyProtection="1">
      <alignment wrapText="1"/>
      <protection locked="0"/>
    </xf>
    <xf numFmtId="3" fontId="9" fillId="25" borderId="47" xfId="28" applyNumberFormat="1" applyFont="1" applyFill="1" applyBorder="1" applyProtection="1">
      <protection locked="0"/>
    </xf>
    <xf numFmtId="1" fontId="9" fillId="33" borderId="31" xfId="28" applyNumberFormat="1" applyFont="1" applyFill="1" applyBorder="1" applyAlignment="1" applyProtection="1">
      <alignment horizontal="center"/>
      <protection locked="0"/>
    </xf>
    <xf numFmtId="3" fontId="29" fillId="33" borderId="40" xfId="28" applyNumberFormat="1" applyFont="1" applyFill="1" applyBorder="1" applyProtection="1">
      <protection locked="0"/>
    </xf>
    <xf numFmtId="166" fontId="29" fillId="33" borderId="48" xfId="28" applyNumberFormat="1" applyFont="1" applyFill="1" applyBorder="1" applyAlignment="1" applyProtection="1">
      <alignment horizontal="right"/>
      <protection locked="0"/>
    </xf>
    <xf numFmtId="166" fontId="29" fillId="33" borderId="24" xfId="28" applyNumberFormat="1" applyFont="1" applyFill="1" applyBorder="1" applyProtection="1">
      <protection locked="0"/>
    </xf>
    <xf numFmtId="1" fontId="9" fillId="33" borderId="30" xfId="28" applyNumberFormat="1" applyFont="1" applyFill="1" applyBorder="1" applyAlignment="1" applyProtection="1">
      <alignment horizontal="center"/>
      <protection locked="0"/>
    </xf>
    <xf numFmtId="3" fontId="29" fillId="33" borderId="36" xfId="28" applyNumberFormat="1" applyFont="1" applyFill="1" applyBorder="1" applyProtection="1">
      <protection locked="0"/>
    </xf>
    <xf numFmtId="166" fontId="29" fillId="33" borderId="15" xfId="28" applyNumberFormat="1" applyFont="1" applyFill="1" applyBorder="1" applyAlignment="1" applyProtection="1">
      <alignment horizontal="right"/>
      <protection locked="0"/>
    </xf>
    <xf numFmtId="166" fontId="29" fillId="33" borderId="28" xfId="28" applyNumberFormat="1" applyFont="1" applyFill="1" applyBorder="1" applyProtection="1">
      <protection locked="0"/>
    </xf>
    <xf numFmtId="1" fontId="16" fillId="0" borderId="34" xfId="28" applyNumberFormat="1" applyFont="1" applyFill="1" applyBorder="1" applyAlignment="1" applyProtection="1">
      <alignment horizontal="center"/>
      <protection locked="0"/>
    </xf>
    <xf numFmtId="3" fontId="16" fillId="0" borderId="71" xfId="28" applyNumberFormat="1" applyFont="1" applyFill="1" applyBorder="1" applyProtection="1">
      <protection locked="0"/>
    </xf>
    <xf numFmtId="3" fontId="9" fillId="28" borderId="18" xfId="28" applyNumberFormat="1" applyFont="1" applyFill="1" applyBorder="1" applyAlignment="1" applyProtection="1">
      <alignment horizontal="right"/>
      <protection locked="0"/>
    </xf>
    <xf numFmtId="3" fontId="28" fillId="0" borderId="76" xfId="28" applyNumberFormat="1" applyFont="1" applyFill="1" applyBorder="1" applyAlignment="1" applyProtection="1">
      <alignment horizontal="right"/>
      <protection locked="0"/>
    </xf>
    <xf numFmtId="3" fontId="28" fillId="0" borderId="75" xfId="28" applyNumberFormat="1" applyFont="1" applyFill="1" applyBorder="1" applyAlignment="1" applyProtection="1">
      <alignment horizontal="right"/>
      <protection locked="0"/>
    </xf>
    <xf numFmtId="3" fontId="23" fillId="26" borderId="18" xfId="28" applyNumberFormat="1" applyFont="1" applyFill="1" applyBorder="1" applyAlignment="1" applyProtection="1">
      <alignment horizontal="right"/>
      <protection locked="0"/>
    </xf>
    <xf numFmtId="3" fontId="21" fillId="26" borderId="14" xfId="28" applyNumberFormat="1" applyFont="1" applyFill="1" applyBorder="1" applyAlignment="1" applyProtection="1">
      <alignment horizontal="right"/>
      <protection locked="0"/>
    </xf>
    <xf numFmtId="3" fontId="21" fillId="26" borderId="18" xfId="28" applyNumberFormat="1" applyFont="1" applyFill="1" applyBorder="1" applyAlignment="1" applyProtection="1">
      <alignment horizontal="right"/>
      <protection locked="0"/>
    </xf>
    <xf numFmtId="166" fontId="32" fillId="26" borderId="75" xfId="28" applyNumberFormat="1" applyFont="1" applyFill="1" applyBorder="1" applyAlignment="1" applyProtection="1">
      <alignment horizontal="right"/>
      <protection locked="0"/>
    </xf>
    <xf numFmtId="3" fontId="8" fillId="0" borderId="18" xfId="28" applyNumberFormat="1" applyFont="1" applyFill="1" applyBorder="1" applyAlignment="1" applyProtection="1">
      <alignment horizontal="right"/>
      <protection locked="0"/>
    </xf>
    <xf numFmtId="3" fontId="8" fillId="0" borderId="76" xfId="28" applyNumberFormat="1" applyFont="1" applyFill="1" applyBorder="1" applyAlignment="1" applyProtection="1">
      <alignment horizontal="right"/>
      <protection locked="0"/>
    </xf>
    <xf numFmtId="3" fontId="8" fillId="0" borderId="106" xfId="28" applyNumberFormat="1" applyFont="1" applyFill="1" applyBorder="1" applyAlignment="1" applyProtection="1">
      <alignment horizontal="right"/>
      <protection locked="0"/>
    </xf>
    <xf numFmtId="1" fontId="16" fillId="0" borderId="0" xfId="28" applyNumberFormat="1" applyFont="1" applyFill="1" applyBorder="1" applyAlignment="1" applyProtection="1">
      <alignment horizontal="center"/>
      <protection locked="0"/>
    </xf>
    <xf numFmtId="3" fontId="16" fillId="0" borderId="0" xfId="28" applyNumberFormat="1" applyFont="1" applyFill="1" applyBorder="1" applyProtection="1">
      <protection locked="0"/>
    </xf>
    <xf numFmtId="3" fontId="16" fillId="0" borderId="0" xfId="28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protection locked="0"/>
    </xf>
    <xf numFmtId="0" fontId="33" fillId="0" borderId="0" xfId="30" applyFont="1" applyFill="1" applyAlignment="1" applyProtection="1">
      <alignment horizontal="left" wrapText="1"/>
      <protection locked="0"/>
    </xf>
    <xf numFmtId="0" fontId="3" fillId="0" borderId="0" xfId="28" applyAlignment="1" applyProtection="1">
      <alignment horizontal="right"/>
      <protection locked="0"/>
    </xf>
    <xf numFmtId="0" fontId="3" fillId="0" borderId="0" xfId="28" applyBorder="1" applyAlignment="1" applyProtection="1">
      <alignment horizontal="right"/>
      <protection locked="0"/>
    </xf>
    <xf numFmtId="0" fontId="63" fillId="0" borderId="0" xfId="28" applyFont="1" applyFill="1" applyProtection="1">
      <protection locked="0"/>
    </xf>
    <xf numFmtId="0" fontId="18" fillId="0" borderId="0" xfId="28" applyFont="1" applyFill="1" applyProtection="1">
      <protection locked="0"/>
    </xf>
    <xf numFmtId="0" fontId="65" fillId="0" borderId="0" xfId="28" applyFont="1" applyFill="1" applyProtection="1">
      <protection locked="0"/>
    </xf>
    <xf numFmtId="0" fontId="66" fillId="0" borderId="0" xfId="28" applyFont="1" applyFill="1" applyProtection="1">
      <protection locked="0"/>
    </xf>
    <xf numFmtId="3" fontId="10" fillId="0" borderId="12" xfId="28" applyNumberFormat="1" applyFont="1" applyBorder="1" applyAlignment="1" applyProtection="1">
      <alignment horizontal="left" wrapText="1" indent="2"/>
      <protection locked="0"/>
    </xf>
    <xf numFmtId="0" fontId="3" fillId="0" borderId="0" xfId="28" applyFill="1" applyAlignment="1" applyProtection="1">
      <alignment wrapText="1"/>
      <protection locked="0"/>
    </xf>
    <xf numFmtId="0" fontId="3" fillId="0" borderId="16" xfId="28" applyBorder="1" applyProtection="1">
      <protection locked="0"/>
    </xf>
    <xf numFmtId="4" fontId="3" fillId="0" borderId="16" xfId="28" applyNumberFormat="1" applyBorder="1" applyProtection="1">
      <protection locked="0"/>
    </xf>
    <xf numFmtId="4" fontId="3" fillId="0" borderId="16" xfId="28" applyNumberFormat="1" applyBorder="1" applyAlignment="1" applyProtection="1">
      <alignment horizontal="right"/>
      <protection locked="0"/>
    </xf>
    <xf numFmtId="3" fontId="68" fillId="35" borderId="16" xfId="30" applyNumberFormat="1" applyFont="1" applyFill="1" applyBorder="1" applyAlignment="1" applyProtection="1">
      <alignment horizontal="center" vertical="center" wrapText="1"/>
      <protection locked="0"/>
    </xf>
    <xf numFmtId="3" fontId="14" fillId="35" borderId="16" xfId="31" quotePrefix="1" applyNumberFormat="1" applyFont="1" applyFill="1" applyBorder="1" applyAlignment="1" applyProtection="1">
      <alignment horizontal="center" vertical="center"/>
    </xf>
    <xf numFmtId="1" fontId="9" fillId="25" borderId="108" xfId="28" applyNumberFormat="1" applyFont="1" applyFill="1" applyBorder="1" applyAlignment="1" applyProtection="1">
      <alignment horizontal="center"/>
      <protection locked="0"/>
    </xf>
    <xf numFmtId="1" fontId="9" fillId="25" borderId="111" xfId="28" applyNumberFormat="1" applyFont="1" applyFill="1" applyBorder="1" applyAlignment="1" applyProtection="1">
      <alignment horizontal="center"/>
      <protection locked="0"/>
    </xf>
    <xf numFmtId="3" fontId="19" fillId="0" borderId="111" xfId="28" applyNumberFormat="1" applyFont="1" applyFill="1" applyBorder="1" applyAlignment="1" applyProtection="1">
      <alignment horizontal="center"/>
      <protection locked="0"/>
    </xf>
    <xf numFmtId="3" fontId="19" fillId="0" borderId="80" xfId="28" applyNumberFormat="1" applyFont="1" applyFill="1" applyBorder="1" applyAlignment="1" applyProtection="1">
      <alignment horizontal="left"/>
      <protection locked="0"/>
    </xf>
    <xf numFmtId="3" fontId="10" fillId="0" borderId="111" xfId="28" applyNumberFormat="1" applyFont="1" applyFill="1" applyBorder="1" applyAlignment="1" applyProtection="1">
      <alignment horizontal="center"/>
      <protection locked="0"/>
    </xf>
    <xf numFmtId="3" fontId="8" fillId="0" borderId="111" xfId="28" applyNumberFormat="1" applyFont="1" applyFill="1" applyBorder="1" applyAlignment="1" applyProtection="1">
      <alignment horizontal="center"/>
      <protection locked="0"/>
    </xf>
    <xf numFmtId="3" fontId="19" fillId="0" borderId="113" xfId="28" applyNumberFormat="1" applyFont="1" applyFill="1" applyBorder="1" applyAlignment="1" applyProtection="1">
      <alignment horizontal="center"/>
      <protection locked="0"/>
    </xf>
    <xf numFmtId="3" fontId="9" fillId="25" borderId="109" xfId="28" applyNumberFormat="1" applyFont="1" applyFill="1" applyBorder="1" applyAlignment="1" applyProtection="1">
      <protection locked="0"/>
    </xf>
    <xf numFmtId="3" fontId="9" fillId="25" borderId="80" xfId="28" applyNumberFormat="1" applyFont="1" applyFill="1" applyBorder="1" applyAlignment="1" applyProtection="1">
      <protection locked="0"/>
    </xf>
    <xf numFmtId="3" fontId="29" fillId="25" borderId="80" xfId="28" applyNumberFormat="1" applyFont="1" applyFill="1" applyBorder="1" applyAlignment="1" applyProtection="1">
      <protection locked="0"/>
    </xf>
    <xf numFmtId="3" fontId="8" fillId="0" borderId="111" xfId="28" applyNumberFormat="1" applyFont="1" applyFill="1" applyBorder="1" applyAlignment="1" applyProtection="1">
      <alignment horizontal="center" wrapText="1"/>
      <protection locked="0"/>
    </xf>
    <xf numFmtId="3" fontId="8" fillId="0" borderId="80" xfId="28" applyNumberFormat="1" applyFont="1" applyBorder="1" applyAlignment="1" applyProtection="1">
      <alignment wrapText="1"/>
      <protection locked="0"/>
    </xf>
    <xf numFmtId="3" fontId="10" fillId="0" borderId="80" xfId="28" applyNumberFormat="1" applyFont="1" applyBorder="1" applyAlignment="1" applyProtection="1">
      <protection locked="0"/>
    </xf>
    <xf numFmtId="3" fontId="8" fillId="0" borderId="80" xfId="28" applyNumberFormat="1" applyFont="1" applyFill="1" applyBorder="1" applyAlignment="1" applyProtection="1">
      <protection locked="0"/>
    </xf>
    <xf numFmtId="3" fontId="19" fillId="0" borderId="80" xfId="28" applyNumberFormat="1" applyFont="1" applyFill="1" applyBorder="1" applyAlignment="1" applyProtection="1">
      <alignment wrapText="1"/>
      <protection locked="0"/>
    </xf>
    <xf numFmtId="3" fontId="19" fillId="0" borderId="80" xfId="28" applyNumberFormat="1" applyFont="1" applyFill="1" applyBorder="1" applyAlignment="1" applyProtection="1">
      <protection locked="0"/>
    </xf>
    <xf numFmtId="3" fontId="19" fillId="0" borderId="114" xfId="28" applyNumberFormat="1" applyFont="1" applyFill="1" applyBorder="1" applyAlignment="1" applyProtection="1">
      <protection locked="0"/>
    </xf>
    <xf numFmtId="3" fontId="0" fillId="0" borderId="80" xfId="0" applyNumberFormat="1" applyBorder="1" applyAlignment="1"/>
    <xf numFmtId="3" fontId="0" fillId="36" borderId="80" xfId="0" applyNumberFormat="1" applyFill="1" applyBorder="1" applyAlignment="1"/>
    <xf numFmtId="0" fontId="0" fillId="36" borderId="0" xfId="0" applyFill="1"/>
    <xf numFmtId="3" fontId="9" fillId="36" borderId="112" xfId="28" applyNumberFormat="1" applyFont="1" applyFill="1" applyBorder="1" applyAlignment="1" applyProtection="1">
      <protection locked="0"/>
    </xf>
    <xf numFmtId="3" fontId="29" fillId="36" borderId="112" xfId="28" applyNumberFormat="1" applyFont="1" applyFill="1" applyBorder="1" applyAlignment="1" applyProtection="1">
      <protection locked="0"/>
    </xf>
    <xf numFmtId="3" fontId="0" fillId="36" borderId="112" xfId="0" applyNumberFormat="1" applyFill="1" applyBorder="1" applyAlignment="1"/>
    <xf numFmtId="3" fontId="0" fillId="36" borderId="115" xfId="0" applyNumberFormat="1" applyFill="1" applyBorder="1" applyAlignment="1"/>
    <xf numFmtId="3" fontId="0" fillId="0" borderId="80" xfId="0" applyNumberFormat="1" applyFill="1" applyBorder="1" applyAlignment="1"/>
    <xf numFmtId="3" fontId="0" fillId="0" borderId="114" xfId="0" applyNumberFormat="1" applyFill="1" applyBorder="1" applyAlignment="1"/>
    <xf numFmtId="3" fontId="40" fillId="0" borderId="14" xfId="28" applyNumberFormat="1" applyFont="1" applyFill="1" applyBorder="1" applyAlignment="1" applyProtection="1">
      <alignment horizontal="right"/>
      <protection locked="0"/>
    </xf>
    <xf numFmtId="3" fontId="40" fillId="0" borderId="18" xfId="28" applyNumberFormat="1" applyFont="1" applyFill="1" applyBorder="1" applyProtection="1">
      <protection locked="0"/>
    </xf>
    <xf numFmtId="166" fontId="41" fillId="0" borderId="95" xfId="28" applyNumberFormat="1" applyFont="1" applyFill="1" applyBorder="1" applyAlignment="1" applyProtection="1">
      <alignment horizontal="right"/>
      <protection locked="0"/>
    </xf>
    <xf numFmtId="3" fontId="16" fillId="0" borderId="21" xfId="28" applyNumberFormat="1" applyFont="1" applyFill="1" applyBorder="1" applyAlignment="1" applyProtection="1">
      <alignment horizontal="right" wrapText="1"/>
      <protection locked="0"/>
    </xf>
    <xf numFmtId="3" fontId="16" fillId="0" borderId="74" xfId="28" applyNumberFormat="1" applyFont="1" applyFill="1" applyBorder="1" applyAlignment="1" applyProtection="1">
      <alignment horizontal="right" wrapText="1"/>
      <protection locked="0"/>
    </xf>
    <xf numFmtId="3" fontId="23" fillId="0" borderId="93" xfId="28" applyNumberFormat="1" applyFont="1" applyFill="1" applyBorder="1" applyAlignment="1" applyProtection="1">
      <alignment horizontal="right"/>
      <protection locked="0"/>
    </xf>
    <xf numFmtId="3" fontId="23" fillId="0" borderId="98" xfId="28" applyNumberFormat="1" applyFont="1" applyFill="1" applyBorder="1" applyAlignment="1" applyProtection="1">
      <alignment horizontal="right"/>
      <protection locked="0"/>
    </xf>
    <xf numFmtId="3" fontId="21" fillId="0" borderId="14" xfId="28" applyNumberFormat="1" applyFont="1" applyFill="1" applyBorder="1" applyAlignment="1" applyProtection="1">
      <alignment horizontal="right"/>
      <protection locked="0"/>
    </xf>
    <xf numFmtId="166" fontId="32" fillId="0" borderId="95" xfId="28" applyNumberFormat="1" applyFont="1" applyFill="1" applyBorder="1" applyAlignment="1" applyProtection="1">
      <alignment horizontal="right"/>
      <protection locked="0"/>
    </xf>
    <xf numFmtId="3" fontId="21" fillId="0" borderId="18" xfId="28" applyNumberFormat="1" applyFont="1" applyFill="1" applyBorder="1" applyAlignment="1" applyProtection="1">
      <alignment horizontal="right"/>
      <protection locked="0"/>
    </xf>
    <xf numFmtId="166" fontId="32" fillId="0" borderId="96" xfId="28" applyNumberFormat="1" applyFont="1" applyFill="1" applyBorder="1" applyAlignment="1" applyProtection="1">
      <alignment horizontal="right"/>
      <protection locked="0"/>
    </xf>
    <xf numFmtId="3" fontId="16" fillId="0" borderId="19" xfId="28" applyNumberFormat="1" applyFont="1" applyFill="1" applyBorder="1" applyAlignment="1" applyProtection="1">
      <alignment horizontal="right"/>
      <protection locked="0"/>
    </xf>
    <xf numFmtId="3" fontId="16" fillId="0" borderId="101" xfId="28" applyNumberFormat="1" applyFont="1" applyFill="1" applyBorder="1" applyAlignment="1" applyProtection="1">
      <alignment horizontal="right"/>
      <protection locked="0"/>
    </xf>
    <xf numFmtId="3" fontId="9" fillId="0" borderId="45" xfId="28" applyNumberFormat="1" applyFont="1" applyFill="1" applyBorder="1" applyAlignment="1" applyProtection="1">
      <alignment horizontal="right"/>
      <protection locked="0"/>
    </xf>
    <xf numFmtId="166" fontId="29" fillId="0" borderId="48" xfId="28" applyNumberFormat="1" applyFont="1" applyFill="1" applyBorder="1" applyAlignment="1" applyProtection="1">
      <alignment horizontal="right"/>
      <protection locked="0"/>
    </xf>
    <xf numFmtId="166" fontId="29" fillId="0" borderId="15" xfId="28" applyNumberFormat="1" applyFont="1" applyFill="1" applyBorder="1" applyAlignment="1" applyProtection="1">
      <alignment horizontal="right"/>
      <protection locked="0"/>
    </xf>
    <xf numFmtId="3" fontId="16" fillId="0" borderId="70" xfId="28" applyNumberFormat="1" applyFont="1" applyFill="1" applyBorder="1" applyAlignment="1" applyProtection="1">
      <alignment horizontal="right"/>
      <protection locked="0"/>
    </xf>
    <xf numFmtId="3" fontId="16" fillId="0" borderId="104" xfId="28" applyNumberFormat="1" applyFont="1" applyFill="1" applyBorder="1" applyAlignment="1" applyProtection="1">
      <alignment horizontal="right"/>
      <protection locked="0"/>
    </xf>
    <xf numFmtId="3" fontId="19" fillId="0" borderId="48" xfId="28" applyNumberFormat="1" applyFont="1" applyFill="1" applyBorder="1" applyAlignment="1" applyProtection="1">
      <alignment horizontal="right"/>
      <protection locked="0"/>
    </xf>
    <xf numFmtId="3" fontId="19" fillId="0" borderId="105" xfId="28" applyNumberFormat="1" applyFont="1" applyFill="1" applyBorder="1" applyAlignment="1" applyProtection="1">
      <alignment horizontal="right"/>
      <protection locked="0"/>
    </xf>
    <xf numFmtId="3" fontId="29" fillId="0" borderId="95" xfId="28" applyNumberFormat="1" applyFont="1" applyFill="1" applyBorder="1" applyAlignment="1" applyProtection="1">
      <alignment horizontal="right"/>
      <protection locked="0"/>
    </xf>
    <xf numFmtId="3" fontId="9" fillId="0" borderId="14" xfId="28" applyNumberFormat="1" applyFont="1" applyFill="1" applyBorder="1" applyAlignment="1" applyProtection="1">
      <alignment horizontal="right"/>
      <protection locked="0"/>
    </xf>
    <xf numFmtId="3" fontId="9" fillId="0" borderId="18" xfId="28" applyNumberFormat="1" applyFont="1" applyFill="1" applyBorder="1" applyAlignment="1" applyProtection="1">
      <alignment horizontal="right"/>
      <protection locked="0"/>
    </xf>
    <xf numFmtId="166" fontId="29" fillId="0" borderId="75" xfId="28" applyNumberFormat="1" applyFont="1" applyFill="1" applyBorder="1" applyAlignment="1" applyProtection="1">
      <alignment horizontal="right"/>
      <protection locked="0"/>
    </xf>
    <xf numFmtId="3" fontId="9" fillId="0" borderId="11" xfId="28" applyNumberFormat="1" applyFont="1" applyFill="1" applyBorder="1" applyAlignment="1" applyProtection="1">
      <alignment horizontal="right"/>
      <protection locked="0"/>
    </xf>
    <xf numFmtId="3" fontId="9" fillId="0" borderId="19" xfId="28" applyNumberFormat="1" applyFont="1" applyFill="1" applyBorder="1" applyAlignment="1" applyProtection="1">
      <alignment horizontal="right"/>
      <protection locked="0"/>
    </xf>
    <xf numFmtId="3" fontId="9" fillId="0" borderId="48" xfId="28" applyNumberFormat="1" applyFont="1" applyFill="1" applyBorder="1" applyAlignment="1" applyProtection="1">
      <alignment horizontal="right"/>
      <protection locked="0"/>
    </xf>
    <xf numFmtId="3" fontId="29" fillId="0" borderId="15" xfId="28" applyNumberFormat="1" applyFont="1" applyFill="1" applyBorder="1" applyAlignment="1" applyProtection="1">
      <alignment horizontal="right"/>
      <protection locked="0"/>
    </xf>
    <xf numFmtId="3" fontId="43" fillId="0" borderId="11" xfId="28" applyNumberFormat="1" applyFont="1" applyFill="1" applyBorder="1" applyAlignment="1" applyProtection="1">
      <alignment horizontal="right"/>
      <protection locked="0"/>
    </xf>
    <xf numFmtId="0" fontId="3" fillId="0" borderId="70" xfId="28" applyFill="1" applyBorder="1" applyAlignment="1" applyProtection="1">
      <alignment horizontal="right"/>
      <protection locked="0"/>
    </xf>
    <xf numFmtId="3" fontId="23" fillId="0" borderId="14" xfId="28" applyNumberFormat="1" applyFont="1" applyFill="1" applyBorder="1" applyAlignment="1" applyProtection="1">
      <alignment horizontal="right"/>
      <protection locked="0"/>
    </xf>
    <xf numFmtId="166" fontId="32" fillId="0" borderId="15" xfId="28" applyNumberFormat="1" applyFont="1" applyFill="1" applyBorder="1" applyAlignment="1" applyProtection="1">
      <alignment horizontal="right"/>
      <protection locked="0"/>
    </xf>
    <xf numFmtId="3" fontId="40" fillId="36" borderId="14" xfId="28" applyNumberFormat="1" applyFont="1" applyFill="1" applyBorder="1" applyAlignment="1" applyProtection="1">
      <alignment horizontal="right"/>
      <protection locked="0"/>
    </xf>
    <xf numFmtId="3" fontId="77" fillId="36" borderId="110" xfId="28" applyNumberFormat="1" applyFont="1" applyFill="1" applyBorder="1" applyAlignment="1" applyProtection="1">
      <protection locked="0"/>
    </xf>
    <xf numFmtId="0" fontId="22" fillId="0" borderId="0" xfId="0" applyFont="1" applyAlignment="1" applyProtection="1">
      <alignment horizontal="center" wrapText="1"/>
    </xf>
    <xf numFmtId="0" fontId="15" fillId="24" borderId="10" xfId="0" applyFont="1" applyFill="1" applyBorder="1" applyAlignment="1" applyProtection="1">
      <alignment horizontal="left" wrapText="1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8" fillId="0" borderId="0" xfId="30" applyFont="1" applyFill="1" applyAlignment="1" applyProtection="1">
      <alignment horizontal="left"/>
      <protection locked="0"/>
    </xf>
    <xf numFmtId="0" fontId="23" fillId="0" borderId="0" xfId="30" applyFont="1" applyFill="1" applyAlignment="1" applyProtection="1">
      <alignment horizontal="left" vertical="top" wrapText="1"/>
      <protection locked="0"/>
    </xf>
    <xf numFmtId="3" fontId="20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Fill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horizontal="left" wrapText="1"/>
      <protection locked="0"/>
    </xf>
    <xf numFmtId="3" fontId="14" fillId="0" borderId="0" xfId="0" applyNumberFormat="1" applyFont="1" applyFill="1" applyAlignment="1" applyProtection="1">
      <alignment horizontal="left"/>
      <protection locked="0"/>
    </xf>
    <xf numFmtId="0" fontId="18" fillId="0" borderId="66" xfId="28" applyFont="1" applyFill="1" applyBorder="1" applyAlignment="1" applyProtection="1">
      <alignment horizontal="center" vertical="center" wrapText="1"/>
      <protection locked="0"/>
    </xf>
    <xf numFmtId="0" fontId="18" fillId="0" borderId="19" xfId="28" applyFont="1" applyFill="1" applyBorder="1" applyAlignment="1" applyProtection="1">
      <alignment horizontal="center" vertical="center" wrapText="1"/>
      <protection locked="0"/>
    </xf>
    <xf numFmtId="0" fontId="18" fillId="0" borderId="21" xfId="28" applyFont="1" applyFill="1" applyBorder="1" applyAlignment="1" applyProtection="1">
      <alignment horizontal="center" vertical="center" wrapText="1"/>
      <protection locked="0"/>
    </xf>
    <xf numFmtId="0" fontId="19" fillId="0" borderId="66" xfId="28" applyFont="1" applyFill="1" applyBorder="1" applyAlignment="1" applyProtection="1">
      <alignment horizontal="center" vertical="center" wrapText="1"/>
      <protection locked="0"/>
    </xf>
    <xf numFmtId="0" fontId="19" fillId="0" borderId="21" xfId="28" applyFont="1" applyFill="1" applyBorder="1" applyAlignment="1" applyProtection="1">
      <alignment horizontal="center" vertical="center" wrapText="1"/>
      <protection locked="0"/>
    </xf>
    <xf numFmtId="0" fontId="19" fillId="0" borderId="67" xfId="28" applyFont="1" applyFill="1" applyBorder="1" applyAlignment="1" applyProtection="1">
      <alignment horizontal="center" vertical="center"/>
      <protection locked="0"/>
    </xf>
    <xf numFmtId="0" fontId="19" fillId="0" borderId="107" xfId="28" applyFont="1" applyFill="1" applyBorder="1" applyAlignment="1" applyProtection="1">
      <alignment horizontal="center" vertical="center"/>
      <protection locked="0"/>
    </xf>
    <xf numFmtId="0" fontId="22" fillId="0" borderId="77" xfId="28" applyFont="1" applyFill="1" applyBorder="1" applyAlignment="1" applyProtection="1">
      <alignment horizontal="center" vertical="center" wrapText="1"/>
      <protection locked="0"/>
    </xf>
    <xf numFmtId="0" fontId="22" fillId="0" borderId="69" xfId="28" applyFont="1" applyFill="1" applyBorder="1" applyAlignment="1" applyProtection="1">
      <alignment horizontal="center" vertical="center" wrapText="1"/>
      <protection locked="0"/>
    </xf>
    <xf numFmtId="0" fontId="22" fillId="0" borderId="68" xfId="28" applyFont="1" applyFill="1" applyBorder="1" applyAlignment="1" applyProtection="1">
      <alignment horizontal="center" vertical="center" wrapText="1"/>
      <protection locked="0"/>
    </xf>
    <xf numFmtId="0" fontId="22" fillId="0" borderId="60" xfId="28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13" fillId="0" borderId="16" xfId="35" applyFont="1" applyBorder="1" applyAlignment="1" applyProtection="1">
      <alignment horizontal="center"/>
    </xf>
    <xf numFmtId="10" fontId="18" fillId="0" borderId="16" xfId="28" applyNumberFormat="1" applyFont="1" applyFill="1" applyBorder="1" applyAlignment="1" applyProtection="1">
      <alignment horizontal="center" vertical="center" wrapText="1"/>
      <protection locked="0"/>
    </xf>
    <xf numFmtId="0" fontId="19" fillId="0" borderId="73" xfId="28" applyFont="1" applyFill="1" applyBorder="1" applyAlignment="1" applyProtection="1">
      <alignment horizontal="center" vertical="center"/>
      <protection locked="0"/>
    </xf>
    <xf numFmtId="0" fontId="22" fillId="0" borderId="16" xfId="28" applyFont="1" applyFill="1" applyBorder="1" applyAlignment="1" applyProtection="1">
      <alignment horizontal="center" vertical="center" wrapText="1"/>
      <protection locked="0"/>
    </xf>
  </cellXfs>
  <cellStyles count="55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slov 1" xfId="22"/>
    <cellStyle name="Naslov 2" xfId="23"/>
    <cellStyle name="Naslov 3" xfId="24"/>
    <cellStyle name="Naslov 4" xfId="25"/>
    <cellStyle name="Navadno" xfId="0" builtinId="0"/>
    <cellStyle name="Navadno 2" xfId="26"/>
    <cellStyle name="Navadno 3" xfId="27"/>
    <cellStyle name="Navadno_fin načrt-mšš postavke" xfId="28"/>
    <cellStyle name="Navadno_finančni načrt posebni del ukm" xfId="29"/>
    <cellStyle name="Navadno_IPiOdu-Obr3A" xfId="30"/>
    <cellStyle name="Navadno_IPiOObr3" xfId="31"/>
    <cellStyle name="Navadno_IRFdu-Obr3A2" xfId="32"/>
    <cellStyle name="Navadno_IRFTiN-Obr3A1fin terjatve" xfId="33"/>
    <cellStyle name="Navadno_PiOdu-Obr3B" xfId="34"/>
    <cellStyle name="Navadno_struktura prih- odh 07 " xfId="35"/>
    <cellStyle name="Nevtralno" xfId="36"/>
    <cellStyle name="Normal_tab6" xfId="37"/>
    <cellStyle name="Odstotek" xfId="38" builtinId="5"/>
    <cellStyle name="Odstotek 2" xfId="39"/>
    <cellStyle name="Opomba" xfId="40"/>
    <cellStyle name="Opozorilo" xfId="41"/>
    <cellStyle name="Pojasnjevalno besedilo" xfId="42"/>
    <cellStyle name="Poudarek1" xfId="43"/>
    <cellStyle name="Poudarek2" xfId="44"/>
    <cellStyle name="Poudarek3" xfId="45"/>
    <cellStyle name="Poudarek4" xfId="46"/>
    <cellStyle name="Poudarek5" xfId="47"/>
    <cellStyle name="Poudarek6" xfId="48"/>
    <cellStyle name="Povezana celica" xfId="49"/>
    <cellStyle name="Preveri celico" xfId="50"/>
    <cellStyle name="Računanje" xfId="51"/>
    <cellStyle name="Slabo" xfId="52"/>
    <cellStyle name="Vnos" xfId="53"/>
    <cellStyle name="Vsota" xfId="5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E23"/>
  <sheetViews>
    <sheetView tabSelected="1" topLeftCell="A7" workbookViewId="0">
      <selection activeCell="A13" sqref="A13"/>
    </sheetView>
  </sheetViews>
  <sheetFormatPr defaultColWidth="9.109375" defaultRowHeight="13.2" x14ac:dyDescent="0.25"/>
  <cols>
    <col min="1" max="1" width="31.33203125" style="4" customWidth="1"/>
    <col min="2" max="3" width="30.6640625" style="4" customWidth="1"/>
    <col min="4" max="16384" width="9.109375" style="4"/>
  </cols>
  <sheetData>
    <row r="2" spans="1:5" ht="18" customHeight="1" x14ac:dyDescent="0.3">
      <c r="A2" s="692" t="s">
        <v>440</v>
      </c>
      <c r="B2" s="692"/>
      <c r="C2" s="692"/>
      <c r="D2" s="6"/>
      <c r="E2" s="6"/>
    </row>
    <row r="3" spans="1:5" ht="17.399999999999999" x14ac:dyDescent="0.3">
      <c r="A3" s="692" t="s">
        <v>635</v>
      </c>
      <c r="B3" s="692"/>
      <c r="C3" s="692"/>
      <c r="D3" s="14"/>
      <c r="E3" s="14"/>
    </row>
    <row r="4" spans="1:5" ht="13.8" x14ac:dyDescent="0.25">
      <c r="A4" s="14"/>
      <c r="B4" s="14"/>
      <c r="C4" s="14"/>
      <c r="D4" s="14"/>
      <c r="E4" s="14"/>
    </row>
    <row r="6" spans="1:5" ht="13.8" x14ac:dyDescent="0.25">
      <c r="A6" s="1" t="s">
        <v>467</v>
      </c>
      <c r="B6" s="693" t="s">
        <v>685</v>
      </c>
      <c r="C6" s="693"/>
      <c r="D6" s="15"/>
      <c r="E6" s="15"/>
    </row>
    <row r="7" spans="1:5" x14ac:dyDescent="0.25">
      <c r="A7" s="384"/>
      <c r="D7" s="16"/>
      <c r="E7" s="16"/>
    </row>
    <row r="10" spans="1:5" x14ac:dyDescent="0.25">
      <c r="A10" s="7" t="s">
        <v>38</v>
      </c>
      <c r="B10" s="17"/>
      <c r="C10" s="18"/>
    </row>
    <row r="11" spans="1:5" x14ac:dyDescent="0.25">
      <c r="A11" s="19"/>
      <c r="B11" s="17"/>
      <c r="C11" s="2"/>
    </row>
    <row r="12" spans="1:5" x14ac:dyDescent="0.25">
      <c r="A12" s="433" t="s">
        <v>689</v>
      </c>
      <c r="B12" s="20"/>
      <c r="C12" s="20"/>
    </row>
    <row r="13" spans="1:5" x14ac:dyDescent="0.25">
      <c r="A13" s="19"/>
      <c r="B13" s="17"/>
      <c r="C13" s="21"/>
    </row>
    <row r="14" spans="1:5" x14ac:dyDescent="0.25">
      <c r="A14" s="19"/>
      <c r="B14" s="17"/>
      <c r="C14" s="21"/>
    </row>
    <row r="15" spans="1:5" ht="13.5" customHeight="1" x14ac:dyDescent="0.25">
      <c r="A15" s="9" t="s">
        <v>39</v>
      </c>
      <c r="B15" s="2"/>
      <c r="C15" s="8" t="s">
        <v>20</v>
      </c>
    </row>
    <row r="16" spans="1:5" x14ac:dyDescent="0.25">
      <c r="A16" s="2" t="s">
        <v>40</v>
      </c>
      <c r="B16" s="2"/>
      <c r="C16" s="3" t="s">
        <v>40</v>
      </c>
    </row>
    <row r="17" spans="1:3" x14ac:dyDescent="0.25">
      <c r="A17" s="2"/>
      <c r="B17" s="2"/>
      <c r="C17" s="3"/>
    </row>
    <row r="18" spans="1:3" x14ac:dyDescent="0.25">
      <c r="A18" s="433" t="s">
        <v>686</v>
      </c>
      <c r="B18" s="20"/>
      <c r="C18" s="39" t="s">
        <v>687</v>
      </c>
    </row>
    <row r="21" spans="1:3" x14ac:dyDescent="0.25">
      <c r="A21" s="10" t="s">
        <v>41</v>
      </c>
    </row>
    <row r="23" spans="1:3" x14ac:dyDescent="0.25">
      <c r="A23" s="5">
        <v>59074161</v>
      </c>
    </row>
  </sheetData>
  <mergeCells count="3">
    <mergeCell ref="A2:C2"/>
    <mergeCell ref="B6:C6"/>
    <mergeCell ref="A3:C3"/>
  </mergeCells>
  <phoneticPr fontId="14" type="noConversion"/>
  <printOptions horizontalCentered="1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81"/>
  <sheetViews>
    <sheetView zoomScale="75" zoomScaleNormal="75" workbookViewId="0">
      <selection activeCell="G1" sqref="G1"/>
    </sheetView>
  </sheetViews>
  <sheetFormatPr defaultColWidth="8.88671875" defaultRowHeight="13.2" x14ac:dyDescent="0.25"/>
  <cols>
    <col min="1" max="1" width="12.6640625" style="90" customWidth="1"/>
    <col min="2" max="2" width="81.88671875" style="80" customWidth="1"/>
    <col min="3" max="3" width="16.5546875" style="80" customWidth="1"/>
    <col min="4" max="9" width="13.6640625" style="80" customWidth="1"/>
    <col min="10" max="10" width="13.33203125" style="80" customWidth="1"/>
    <col min="11" max="12" width="13.6640625" style="80" customWidth="1"/>
    <col min="13" max="13" width="1" style="84" customWidth="1"/>
    <col min="14" max="14" width="16.5546875" style="80" customWidth="1"/>
    <col min="15" max="20" width="13.6640625" style="80" customWidth="1"/>
    <col min="21" max="21" width="13" style="80" customWidth="1"/>
    <col min="22" max="23" width="13.6640625" style="80" customWidth="1"/>
    <col min="24" max="25" width="13.6640625" style="619" customWidth="1"/>
    <col min="26" max="30" width="8.88671875" style="79" customWidth="1"/>
    <col min="31" max="16384" width="8.88671875" style="80"/>
  </cols>
  <sheetData>
    <row r="1" spans="1:30" ht="52.2" x14ac:dyDescent="0.3">
      <c r="A1" s="87" t="s">
        <v>598</v>
      </c>
      <c r="B1" s="618" t="s">
        <v>662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N1" s="79"/>
    </row>
    <row r="2" spans="1:30" ht="15" customHeight="1" x14ac:dyDescent="0.3">
      <c r="A2" s="88"/>
      <c r="B2" s="88"/>
      <c r="C2" s="88"/>
      <c r="N2" s="88"/>
    </row>
    <row r="3" spans="1:30" ht="15" customHeight="1" x14ac:dyDescent="0.3">
      <c r="A3" s="88"/>
      <c r="B3" s="88"/>
      <c r="C3" s="88"/>
      <c r="N3" s="88"/>
    </row>
    <row r="4" spans="1:30" ht="15" customHeight="1" x14ac:dyDescent="0.3">
      <c r="A4" s="89" t="s">
        <v>181</v>
      </c>
      <c r="B4" s="88"/>
      <c r="C4" s="88"/>
      <c r="N4" s="88"/>
    </row>
    <row r="5" spans="1:30" ht="15" customHeight="1" x14ac:dyDescent="0.25"/>
    <row r="6" spans="1:30" ht="15" customHeight="1" x14ac:dyDescent="0.3">
      <c r="A6" s="91"/>
      <c r="B6" s="92" t="str">
        <f>VZ!B6</f>
        <v>Fakulteta za informacijske študije v Novem mestu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93"/>
      <c r="O6" s="93"/>
      <c r="P6" s="93"/>
      <c r="Q6" s="93"/>
      <c r="R6" s="93"/>
      <c r="S6" s="93"/>
      <c r="T6" s="93"/>
      <c r="U6" s="93"/>
      <c r="V6" s="93"/>
      <c r="W6" s="93"/>
      <c r="X6" s="620"/>
      <c r="Y6" s="620"/>
    </row>
    <row r="7" spans="1:30" s="622" customFormat="1" ht="15" customHeight="1" x14ac:dyDescent="0.3">
      <c r="A7" s="382"/>
      <c r="B7" s="300"/>
      <c r="C7" s="717" t="s">
        <v>638</v>
      </c>
      <c r="D7" s="717"/>
      <c r="E7" s="717"/>
      <c r="F7" s="717"/>
      <c r="G7" s="717"/>
      <c r="H7" s="717"/>
      <c r="I7" s="717"/>
      <c r="J7" s="717"/>
      <c r="K7" s="717"/>
      <c r="L7" s="717"/>
      <c r="M7" s="284"/>
      <c r="N7" s="717" t="s">
        <v>639</v>
      </c>
      <c r="O7" s="717"/>
      <c r="P7" s="717"/>
      <c r="Q7" s="717"/>
      <c r="R7" s="717"/>
      <c r="S7" s="717"/>
      <c r="T7" s="717"/>
      <c r="U7" s="717"/>
      <c r="V7" s="717"/>
      <c r="W7" s="717"/>
      <c r="X7" s="715" t="s">
        <v>665</v>
      </c>
      <c r="Y7" s="715" t="s">
        <v>664</v>
      </c>
      <c r="Z7" s="621"/>
      <c r="AA7" s="621"/>
      <c r="AB7" s="621"/>
      <c r="AC7" s="621"/>
      <c r="AD7" s="621"/>
    </row>
    <row r="8" spans="1:30" s="624" customFormat="1" ht="15" customHeight="1" x14ac:dyDescent="0.3">
      <c r="A8" s="301"/>
      <c r="B8" s="294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285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5"/>
      <c r="Y8" s="715"/>
      <c r="Z8" s="623"/>
      <c r="AA8" s="623"/>
      <c r="AB8" s="623"/>
      <c r="AC8" s="623"/>
      <c r="AD8" s="623"/>
    </row>
    <row r="9" spans="1:30" s="293" customFormat="1" ht="22.5" customHeight="1" x14ac:dyDescent="0.25">
      <c r="A9" s="702" t="s">
        <v>19</v>
      </c>
      <c r="B9" s="705" t="s">
        <v>178</v>
      </c>
      <c r="C9" s="705" t="s">
        <v>599</v>
      </c>
      <c r="D9" s="707" t="s">
        <v>290</v>
      </c>
      <c r="E9" s="708"/>
      <c r="F9" s="708"/>
      <c r="G9" s="708"/>
      <c r="H9" s="708"/>
      <c r="I9" s="708"/>
      <c r="J9" s="708"/>
      <c r="K9" s="708"/>
      <c r="L9" s="716"/>
      <c r="M9" s="297"/>
      <c r="N9" s="705" t="s">
        <v>278</v>
      </c>
      <c r="O9" s="707" t="s">
        <v>290</v>
      </c>
      <c r="P9" s="708"/>
      <c r="Q9" s="708"/>
      <c r="R9" s="708"/>
      <c r="S9" s="708"/>
      <c r="T9" s="708"/>
      <c r="U9" s="708"/>
      <c r="V9" s="708"/>
      <c r="W9" s="708"/>
      <c r="X9" s="715"/>
      <c r="Y9" s="715"/>
      <c r="Z9" s="292"/>
      <c r="AA9" s="292"/>
      <c r="AB9" s="292"/>
      <c r="AC9" s="292"/>
      <c r="AD9" s="292"/>
    </row>
    <row r="10" spans="1:30" s="299" customFormat="1" ht="105.6" x14ac:dyDescent="0.3">
      <c r="A10" s="704"/>
      <c r="B10" s="706"/>
      <c r="C10" s="706"/>
      <c r="D10" s="286" t="s">
        <v>589</v>
      </c>
      <c r="E10" s="286" t="s">
        <v>566</v>
      </c>
      <c r="F10" s="286" t="s">
        <v>324</v>
      </c>
      <c r="G10" s="286" t="s">
        <v>325</v>
      </c>
      <c r="H10" s="286" t="s">
        <v>443</v>
      </c>
      <c r="I10" s="286" t="s">
        <v>445</v>
      </c>
      <c r="J10" s="298" t="s">
        <v>444</v>
      </c>
      <c r="K10" s="298" t="s">
        <v>36</v>
      </c>
      <c r="L10" s="298" t="s">
        <v>326</v>
      </c>
      <c r="M10" s="287"/>
      <c r="N10" s="706"/>
      <c r="O10" s="286" t="s">
        <v>589</v>
      </c>
      <c r="P10" s="286" t="s">
        <v>566</v>
      </c>
      <c r="Q10" s="286" t="s">
        <v>324</v>
      </c>
      <c r="R10" s="286" t="s">
        <v>325</v>
      </c>
      <c r="S10" s="286" t="s">
        <v>443</v>
      </c>
      <c r="T10" s="286" t="s">
        <v>445</v>
      </c>
      <c r="U10" s="298" t="s">
        <v>444</v>
      </c>
      <c r="V10" s="298" t="s">
        <v>36</v>
      </c>
      <c r="W10" s="298" t="s">
        <v>326</v>
      </c>
      <c r="X10" s="715"/>
      <c r="Y10" s="715"/>
    </row>
    <row r="11" spans="1:30" s="95" customFormat="1" ht="12" customHeight="1" x14ac:dyDescent="0.3">
      <c r="A11" s="289">
        <v>1</v>
      </c>
      <c r="B11" s="290">
        <v>2</v>
      </c>
      <c r="C11" s="290">
        <v>3</v>
      </c>
      <c r="D11" s="289">
        <v>4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90">
        <v>10</v>
      </c>
      <c r="K11" s="290">
        <v>11</v>
      </c>
      <c r="L11" s="290">
        <v>12</v>
      </c>
      <c r="M11" s="291"/>
      <c r="N11" s="289">
        <v>13</v>
      </c>
      <c r="O11" s="289">
        <v>14</v>
      </c>
      <c r="P11" s="289">
        <v>15</v>
      </c>
      <c r="Q11" s="289">
        <v>16</v>
      </c>
      <c r="R11" s="289">
        <v>17</v>
      </c>
      <c r="S11" s="289">
        <v>18</v>
      </c>
      <c r="T11" s="289">
        <v>19</v>
      </c>
      <c r="U11" s="290">
        <v>20</v>
      </c>
      <c r="V11" s="290">
        <v>21</v>
      </c>
      <c r="W11" s="290">
        <v>22</v>
      </c>
      <c r="X11" s="289" t="s">
        <v>441</v>
      </c>
      <c r="Y11" s="345" t="s">
        <v>442</v>
      </c>
    </row>
    <row r="12" spans="1:30" s="265" customFormat="1" ht="23.4" x14ac:dyDescent="0.25">
      <c r="A12" s="288"/>
      <c r="B12" s="261" t="s">
        <v>394</v>
      </c>
      <c r="C12" s="261">
        <v>401</v>
      </c>
      <c r="D12" s="261">
        <v>404</v>
      </c>
      <c r="E12" s="261">
        <v>404</v>
      </c>
      <c r="F12" s="261">
        <v>404</v>
      </c>
      <c r="G12" s="261">
        <v>407</v>
      </c>
      <c r="H12" s="261">
        <v>419</v>
      </c>
      <c r="I12" s="261">
        <v>421</v>
      </c>
      <c r="J12" s="261">
        <v>429</v>
      </c>
      <c r="K12" s="262" t="s">
        <v>437</v>
      </c>
      <c r="L12" s="261">
        <v>431</v>
      </c>
      <c r="M12" s="263"/>
      <c r="N12" s="261">
        <v>401</v>
      </c>
      <c r="O12" s="261">
        <v>404</v>
      </c>
      <c r="P12" s="261">
        <v>404</v>
      </c>
      <c r="Q12" s="261">
        <v>404</v>
      </c>
      <c r="R12" s="261">
        <v>407</v>
      </c>
      <c r="S12" s="261">
        <v>419</v>
      </c>
      <c r="T12" s="261">
        <v>421</v>
      </c>
      <c r="U12" s="261">
        <v>429</v>
      </c>
      <c r="V12" s="262" t="s">
        <v>437</v>
      </c>
      <c r="W12" s="261">
        <v>431</v>
      </c>
      <c r="X12" s="568"/>
      <c r="Y12" s="569"/>
      <c r="Z12" s="264"/>
      <c r="AA12" s="264"/>
      <c r="AB12" s="264"/>
      <c r="AC12" s="264"/>
      <c r="AD12" s="264"/>
    </row>
    <row r="13" spans="1:30" s="117" customFormat="1" ht="13.8" x14ac:dyDescent="0.25">
      <c r="A13" s="69" t="s">
        <v>457</v>
      </c>
      <c r="B13" s="152" t="s">
        <v>458</v>
      </c>
      <c r="C13" s="40">
        <f>SUM(D13:L13)</f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>
        <v>1</v>
      </c>
      <c r="N13" s="40">
        <f>SUM(O13:W13)</f>
        <v>0</v>
      </c>
      <c r="O13" s="40"/>
      <c r="P13" s="40"/>
      <c r="Q13" s="40"/>
      <c r="R13" s="40"/>
      <c r="S13" s="40"/>
      <c r="T13" s="40"/>
      <c r="U13" s="40"/>
      <c r="V13" s="40"/>
      <c r="W13" s="336"/>
      <c r="X13" s="40" t="str">
        <f t="shared" ref="X13:Y28" si="0">IF(C13=0,"-",N13/C13)</f>
        <v>-</v>
      </c>
      <c r="Y13" s="604" t="str">
        <f t="shared" si="0"/>
        <v>-</v>
      </c>
      <c r="Z13" s="116"/>
      <c r="AA13" s="116"/>
      <c r="AB13" s="116"/>
      <c r="AC13" s="116"/>
      <c r="AD13" s="116"/>
    </row>
    <row r="14" spans="1:30" s="117" customFormat="1" ht="13.8" x14ac:dyDescent="0.25">
      <c r="A14" s="67"/>
      <c r="B14" s="153" t="s">
        <v>459</v>
      </c>
      <c r="C14" s="160">
        <f>SUM(D14:L14)</f>
        <v>0</v>
      </c>
      <c r="D14" s="160">
        <f t="shared" ref="D14:L14" si="1">SUM(D16:D19)</f>
        <v>0</v>
      </c>
      <c r="E14" s="160">
        <f t="shared" si="1"/>
        <v>0</v>
      </c>
      <c r="F14" s="160">
        <f t="shared" si="1"/>
        <v>0</v>
      </c>
      <c r="G14" s="160">
        <f t="shared" si="1"/>
        <v>0</v>
      </c>
      <c r="H14" s="160">
        <f t="shared" si="1"/>
        <v>0</v>
      </c>
      <c r="I14" s="160">
        <f t="shared" si="1"/>
        <v>0</v>
      </c>
      <c r="J14" s="160">
        <f t="shared" si="1"/>
        <v>0</v>
      </c>
      <c r="K14" s="160">
        <f t="shared" si="1"/>
        <v>0</v>
      </c>
      <c r="L14" s="160">
        <f t="shared" si="1"/>
        <v>0</v>
      </c>
      <c r="M14" s="38"/>
      <c r="N14" s="160">
        <f>SUM(O14:W14)</f>
        <v>0</v>
      </c>
      <c r="O14" s="160">
        <f t="shared" ref="O14:W14" si="2">SUM(O16:O19)</f>
        <v>0</v>
      </c>
      <c r="P14" s="160">
        <f t="shared" si="2"/>
        <v>0</v>
      </c>
      <c r="Q14" s="160">
        <f t="shared" si="2"/>
        <v>0</v>
      </c>
      <c r="R14" s="160">
        <f t="shared" si="2"/>
        <v>0</v>
      </c>
      <c r="S14" s="160">
        <f t="shared" si="2"/>
        <v>0</v>
      </c>
      <c r="T14" s="160">
        <f t="shared" si="2"/>
        <v>0</v>
      </c>
      <c r="U14" s="160">
        <f t="shared" si="2"/>
        <v>0</v>
      </c>
      <c r="V14" s="160">
        <f t="shared" si="2"/>
        <v>0</v>
      </c>
      <c r="W14" s="337">
        <f t="shared" si="2"/>
        <v>0</v>
      </c>
      <c r="X14" s="160" t="str">
        <f t="shared" si="0"/>
        <v>-</v>
      </c>
      <c r="Y14" s="351" t="str">
        <f t="shared" si="0"/>
        <v>-</v>
      </c>
      <c r="Z14" s="116"/>
      <c r="AA14" s="116"/>
      <c r="AB14" s="116"/>
      <c r="AC14" s="116"/>
      <c r="AD14" s="116"/>
    </row>
    <row r="15" spans="1:30" s="117" customFormat="1" ht="14.4" thickBot="1" x14ac:dyDescent="0.3">
      <c r="A15" s="66"/>
      <c r="B15" s="120" t="s">
        <v>460</v>
      </c>
      <c r="C15" s="121">
        <f t="shared" ref="C15:L15" si="3">C13-C14</f>
        <v>0</v>
      </c>
      <c r="D15" s="121">
        <f t="shared" si="3"/>
        <v>0</v>
      </c>
      <c r="E15" s="121">
        <f t="shared" si="3"/>
        <v>0</v>
      </c>
      <c r="F15" s="121">
        <f t="shared" si="3"/>
        <v>0</v>
      </c>
      <c r="G15" s="121">
        <f t="shared" si="3"/>
        <v>0</v>
      </c>
      <c r="H15" s="121">
        <f t="shared" si="3"/>
        <v>0</v>
      </c>
      <c r="I15" s="121">
        <f t="shared" si="3"/>
        <v>0</v>
      </c>
      <c r="J15" s="121">
        <f t="shared" si="3"/>
        <v>0</v>
      </c>
      <c r="K15" s="121">
        <f t="shared" si="3"/>
        <v>0</v>
      </c>
      <c r="L15" s="155">
        <f t="shared" si="3"/>
        <v>0</v>
      </c>
      <c r="M15" s="38"/>
      <c r="N15" s="121">
        <f t="shared" ref="N15:W15" si="4">N13-N14</f>
        <v>0</v>
      </c>
      <c r="O15" s="121">
        <f t="shared" si="4"/>
        <v>0</v>
      </c>
      <c r="P15" s="121">
        <f t="shared" si="4"/>
        <v>0</v>
      </c>
      <c r="Q15" s="121">
        <f t="shared" si="4"/>
        <v>0</v>
      </c>
      <c r="R15" s="121">
        <f t="shared" si="4"/>
        <v>0</v>
      </c>
      <c r="S15" s="121">
        <f t="shared" si="4"/>
        <v>0</v>
      </c>
      <c r="T15" s="121">
        <f t="shared" si="4"/>
        <v>0</v>
      </c>
      <c r="U15" s="121">
        <f t="shared" si="4"/>
        <v>0</v>
      </c>
      <c r="V15" s="121">
        <f t="shared" si="4"/>
        <v>0</v>
      </c>
      <c r="W15" s="333">
        <f t="shared" si="4"/>
        <v>0</v>
      </c>
      <c r="X15" s="121" t="str">
        <f t="shared" si="0"/>
        <v>-</v>
      </c>
      <c r="Y15" s="347" t="str">
        <f t="shared" si="0"/>
        <v>-</v>
      </c>
      <c r="Z15" s="116"/>
      <c r="AA15" s="116"/>
      <c r="AB15" s="116"/>
      <c r="AC15" s="116"/>
      <c r="AD15" s="116"/>
    </row>
    <row r="16" spans="1:30" s="130" customFormat="1" ht="15.75" customHeight="1" x14ac:dyDescent="0.25">
      <c r="A16" s="56">
        <v>1</v>
      </c>
      <c r="B16" s="127" t="s">
        <v>28</v>
      </c>
      <c r="C16" s="128">
        <f>SUM(D16:L16)</f>
        <v>0</v>
      </c>
      <c r="D16" s="128">
        <f t="shared" ref="D16:L16" si="5">D17+D31</f>
        <v>0</v>
      </c>
      <c r="E16" s="128">
        <f t="shared" si="5"/>
        <v>0</v>
      </c>
      <c r="F16" s="128">
        <f t="shared" si="5"/>
        <v>0</v>
      </c>
      <c r="G16" s="128">
        <f t="shared" si="5"/>
        <v>0</v>
      </c>
      <c r="H16" s="128">
        <f t="shared" si="5"/>
        <v>0</v>
      </c>
      <c r="I16" s="128">
        <f t="shared" si="5"/>
        <v>0</v>
      </c>
      <c r="J16" s="128">
        <f t="shared" si="5"/>
        <v>0</v>
      </c>
      <c r="K16" s="128">
        <f t="shared" si="5"/>
        <v>0</v>
      </c>
      <c r="L16" s="128">
        <f t="shared" si="5"/>
        <v>0</v>
      </c>
      <c r="M16" s="38"/>
      <c r="N16" s="128">
        <f>SUM(O16:W16)</f>
        <v>0</v>
      </c>
      <c r="O16" s="128">
        <f t="shared" ref="O16:W16" si="6">O17+O31</f>
        <v>0</v>
      </c>
      <c r="P16" s="128">
        <f t="shared" si="6"/>
        <v>0</v>
      </c>
      <c r="Q16" s="128">
        <f t="shared" si="6"/>
        <v>0</v>
      </c>
      <c r="R16" s="128">
        <f t="shared" si="6"/>
        <v>0</v>
      </c>
      <c r="S16" s="128">
        <f t="shared" si="6"/>
        <v>0</v>
      </c>
      <c r="T16" s="128">
        <f t="shared" si="6"/>
        <v>0</v>
      </c>
      <c r="U16" s="128">
        <f t="shared" si="6"/>
        <v>0</v>
      </c>
      <c r="V16" s="128">
        <f t="shared" si="6"/>
        <v>0</v>
      </c>
      <c r="W16" s="318">
        <f t="shared" si="6"/>
        <v>0</v>
      </c>
      <c r="X16" s="128" t="str">
        <f t="shared" si="0"/>
        <v>-</v>
      </c>
      <c r="Y16" s="348" t="str">
        <f t="shared" si="0"/>
        <v>-</v>
      </c>
      <c r="Z16" s="129"/>
      <c r="AA16" s="129"/>
      <c r="AB16" s="129"/>
      <c r="AC16" s="129"/>
      <c r="AD16" s="129"/>
    </row>
    <row r="17" spans="1:30" s="101" customFormat="1" ht="15.75" customHeight="1" x14ac:dyDescent="0.25">
      <c r="A17" s="57" t="s">
        <v>350</v>
      </c>
      <c r="B17" s="131" t="s">
        <v>23</v>
      </c>
      <c r="C17" s="11">
        <f t="shared" ref="C17:C57" si="7">SUM(D17:L17)</f>
        <v>0</v>
      </c>
      <c r="D17" s="11">
        <f t="shared" ref="D17:L17" si="8">D18+D19+D20+D21+D28+D29</f>
        <v>0</v>
      </c>
      <c r="E17" s="11">
        <f t="shared" si="8"/>
        <v>0</v>
      </c>
      <c r="F17" s="11">
        <f t="shared" si="8"/>
        <v>0</v>
      </c>
      <c r="G17" s="11">
        <f t="shared" si="8"/>
        <v>0</v>
      </c>
      <c r="H17" s="11">
        <f t="shared" si="8"/>
        <v>0</v>
      </c>
      <c r="I17" s="11">
        <f t="shared" si="8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38"/>
      <c r="N17" s="11">
        <f t="shared" ref="N17:N49" si="9">SUM(O17:W17)</f>
        <v>0</v>
      </c>
      <c r="O17" s="11">
        <f t="shared" ref="O17:W17" si="10">O18+O19+O20+O21+O28+O29</f>
        <v>0</v>
      </c>
      <c r="P17" s="11">
        <f t="shared" si="10"/>
        <v>0</v>
      </c>
      <c r="Q17" s="11">
        <f t="shared" si="10"/>
        <v>0</v>
      </c>
      <c r="R17" s="11">
        <f t="shared" si="10"/>
        <v>0</v>
      </c>
      <c r="S17" s="11">
        <f t="shared" si="10"/>
        <v>0</v>
      </c>
      <c r="T17" s="11">
        <f t="shared" si="10"/>
        <v>0</v>
      </c>
      <c r="U17" s="11">
        <f t="shared" si="10"/>
        <v>0</v>
      </c>
      <c r="V17" s="11">
        <f t="shared" si="10"/>
        <v>0</v>
      </c>
      <c r="W17" s="319">
        <f t="shared" si="10"/>
        <v>0</v>
      </c>
      <c r="X17" s="11" t="str">
        <f t="shared" si="0"/>
        <v>-</v>
      </c>
      <c r="Y17" s="349" t="str">
        <f t="shared" si="0"/>
        <v>-</v>
      </c>
      <c r="Z17" s="100"/>
      <c r="AA17" s="100"/>
      <c r="AB17" s="100"/>
      <c r="AC17" s="100"/>
      <c r="AD17" s="100"/>
    </row>
    <row r="18" spans="1:30" s="101" customFormat="1" ht="29.25" customHeight="1" x14ac:dyDescent="0.25">
      <c r="A18" s="58" t="s">
        <v>351</v>
      </c>
      <c r="B18" s="452" t="s">
        <v>594</v>
      </c>
      <c r="C18" s="23">
        <f t="shared" si="7"/>
        <v>0</v>
      </c>
      <c r="D18" s="23"/>
      <c r="E18" s="23"/>
      <c r="F18" s="23"/>
      <c r="G18" s="23"/>
      <c r="H18" s="23"/>
      <c r="I18" s="23"/>
      <c r="J18" s="23"/>
      <c r="K18" s="23"/>
      <c r="L18" s="24"/>
      <c r="M18" s="38"/>
      <c r="N18" s="23">
        <f t="shared" si="9"/>
        <v>0</v>
      </c>
      <c r="O18" s="23"/>
      <c r="P18" s="23"/>
      <c r="Q18" s="23"/>
      <c r="R18" s="23"/>
      <c r="S18" s="23"/>
      <c r="T18" s="23"/>
      <c r="U18" s="23"/>
      <c r="V18" s="23"/>
      <c r="W18" s="320"/>
      <c r="X18" s="23" t="str">
        <f t="shared" si="0"/>
        <v>-</v>
      </c>
      <c r="Y18" s="605" t="str">
        <f t="shared" si="0"/>
        <v>-</v>
      </c>
      <c r="Z18" s="100"/>
      <c r="AA18" s="100"/>
      <c r="AB18" s="100"/>
      <c r="AC18" s="100"/>
      <c r="AD18" s="100"/>
    </row>
    <row r="19" spans="1:30" s="101" customFormat="1" ht="15.75" customHeight="1" x14ac:dyDescent="0.25">
      <c r="A19" s="58" t="s">
        <v>352</v>
      </c>
      <c r="B19" s="132" t="s">
        <v>344</v>
      </c>
      <c r="C19" s="23">
        <f t="shared" si="7"/>
        <v>0</v>
      </c>
      <c r="D19" s="23"/>
      <c r="E19" s="23"/>
      <c r="F19" s="23"/>
      <c r="G19" s="23"/>
      <c r="H19" s="23"/>
      <c r="I19" s="23"/>
      <c r="J19" s="23"/>
      <c r="K19" s="23"/>
      <c r="L19" s="24"/>
      <c r="M19" s="38"/>
      <c r="N19" s="23">
        <f t="shared" si="9"/>
        <v>0</v>
      </c>
      <c r="O19" s="23"/>
      <c r="P19" s="23"/>
      <c r="Q19" s="23"/>
      <c r="R19" s="23"/>
      <c r="S19" s="23"/>
      <c r="T19" s="23"/>
      <c r="U19" s="23"/>
      <c r="V19" s="23"/>
      <c r="W19" s="320"/>
      <c r="X19" s="23" t="str">
        <f t="shared" si="0"/>
        <v>-</v>
      </c>
      <c r="Y19" s="605" t="str">
        <f t="shared" si="0"/>
        <v>-</v>
      </c>
      <c r="Z19" s="100"/>
      <c r="AA19" s="100"/>
      <c r="AB19" s="100"/>
      <c r="AC19" s="100"/>
      <c r="AD19" s="100"/>
    </row>
    <row r="20" spans="1:30" s="101" customFormat="1" ht="15.75" customHeight="1" x14ac:dyDescent="0.25">
      <c r="A20" s="58" t="s">
        <v>353</v>
      </c>
      <c r="B20" s="132" t="s">
        <v>345</v>
      </c>
      <c r="C20" s="23">
        <f t="shared" si="7"/>
        <v>0</v>
      </c>
      <c r="D20" s="23"/>
      <c r="E20" s="23"/>
      <c r="F20" s="23"/>
      <c r="G20" s="23"/>
      <c r="H20" s="23"/>
      <c r="I20" s="23"/>
      <c r="J20" s="23"/>
      <c r="K20" s="23"/>
      <c r="L20" s="24"/>
      <c r="M20" s="38"/>
      <c r="N20" s="23">
        <f t="shared" si="9"/>
        <v>0</v>
      </c>
      <c r="O20" s="23"/>
      <c r="P20" s="23"/>
      <c r="Q20" s="23"/>
      <c r="R20" s="23"/>
      <c r="S20" s="23"/>
      <c r="T20" s="23"/>
      <c r="U20" s="23"/>
      <c r="V20" s="23"/>
      <c r="W20" s="320"/>
      <c r="X20" s="23" t="str">
        <f t="shared" si="0"/>
        <v>-</v>
      </c>
      <c r="Y20" s="605" t="str">
        <f t="shared" si="0"/>
        <v>-</v>
      </c>
      <c r="Z20" s="100"/>
      <c r="AA20" s="100"/>
      <c r="AB20" s="100"/>
      <c r="AC20" s="100"/>
      <c r="AD20" s="100"/>
    </row>
    <row r="21" spans="1:30" s="101" customFormat="1" ht="15.75" customHeight="1" x14ac:dyDescent="0.25">
      <c r="A21" s="58" t="s">
        <v>354</v>
      </c>
      <c r="B21" s="132" t="s">
        <v>97</v>
      </c>
      <c r="C21" s="23">
        <f t="shared" si="7"/>
        <v>0</v>
      </c>
      <c r="D21" s="23">
        <f>SUM(D22:D27)</f>
        <v>0</v>
      </c>
      <c r="E21" s="23">
        <f t="shared" ref="E21:L21" si="11">SUM(E22:E27)</f>
        <v>0</v>
      </c>
      <c r="F21" s="23">
        <f t="shared" si="11"/>
        <v>0</v>
      </c>
      <c r="G21" s="23">
        <f t="shared" si="11"/>
        <v>0</v>
      </c>
      <c r="H21" s="23">
        <f t="shared" si="11"/>
        <v>0</v>
      </c>
      <c r="I21" s="23">
        <f t="shared" si="11"/>
        <v>0</v>
      </c>
      <c r="J21" s="23">
        <f t="shared" si="11"/>
        <v>0</v>
      </c>
      <c r="K21" s="23">
        <f t="shared" si="11"/>
        <v>0</v>
      </c>
      <c r="L21" s="23">
        <f t="shared" si="11"/>
        <v>0</v>
      </c>
      <c r="M21" s="38"/>
      <c r="N21" s="23">
        <f t="shared" si="9"/>
        <v>0</v>
      </c>
      <c r="O21" s="23">
        <f>SUM(O22:O27)</f>
        <v>0</v>
      </c>
      <c r="P21" s="23">
        <f t="shared" ref="P21:W21" si="12">SUM(P22:P27)</f>
        <v>0</v>
      </c>
      <c r="Q21" s="23">
        <f t="shared" si="12"/>
        <v>0</v>
      </c>
      <c r="R21" s="23">
        <f t="shared" si="12"/>
        <v>0</v>
      </c>
      <c r="S21" s="23">
        <f t="shared" si="12"/>
        <v>0</v>
      </c>
      <c r="T21" s="23">
        <f t="shared" si="12"/>
        <v>0</v>
      </c>
      <c r="U21" s="23">
        <f t="shared" si="12"/>
        <v>0</v>
      </c>
      <c r="V21" s="23">
        <f t="shared" si="12"/>
        <v>0</v>
      </c>
      <c r="W21" s="23">
        <f t="shared" si="12"/>
        <v>0</v>
      </c>
      <c r="X21" s="23" t="str">
        <f t="shared" si="0"/>
        <v>-</v>
      </c>
      <c r="Y21" s="605" t="str">
        <f t="shared" si="0"/>
        <v>-</v>
      </c>
      <c r="Z21" s="100"/>
      <c r="AA21" s="100"/>
      <c r="AB21" s="100"/>
      <c r="AC21" s="100"/>
      <c r="AD21" s="100"/>
    </row>
    <row r="22" spans="1:30" s="101" customFormat="1" ht="15.75" customHeight="1" x14ac:dyDescent="0.25">
      <c r="A22" s="58" t="s">
        <v>600</v>
      </c>
      <c r="B22" s="625" t="s">
        <v>601</v>
      </c>
      <c r="C22" s="23">
        <f t="shared" si="7"/>
        <v>0</v>
      </c>
      <c r="D22" s="23"/>
      <c r="E22" s="23"/>
      <c r="F22" s="23"/>
      <c r="G22" s="23"/>
      <c r="H22" s="23"/>
      <c r="I22" s="23"/>
      <c r="J22" s="23"/>
      <c r="K22" s="23"/>
      <c r="L22" s="24"/>
      <c r="M22" s="38"/>
      <c r="N22" s="23">
        <f t="shared" si="9"/>
        <v>0</v>
      </c>
      <c r="O22" s="23"/>
      <c r="P22" s="23"/>
      <c r="Q22" s="23"/>
      <c r="R22" s="23"/>
      <c r="S22" s="23"/>
      <c r="T22" s="23"/>
      <c r="U22" s="23"/>
      <c r="V22" s="23"/>
      <c r="W22" s="320"/>
      <c r="X22" s="23" t="str">
        <f t="shared" si="0"/>
        <v>-</v>
      </c>
      <c r="Y22" s="605" t="str">
        <f t="shared" si="0"/>
        <v>-</v>
      </c>
      <c r="Z22" s="100"/>
      <c r="AA22" s="100"/>
      <c r="AB22" s="100"/>
      <c r="AC22" s="100"/>
      <c r="AD22" s="100"/>
    </row>
    <row r="23" spans="1:30" s="101" customFormat="1" ht="13.8" x14ac:dyDescent="0.25">
      <c r="A23" s="58" t="s">
        <v>602</v>
      </c>
      <c r="B23" s="625" t="s">
        <v>603</v>
      </c>
      <c r="C23" s="23">
        <f t="shared" si="7"/>
        <v>0</v>
      </c>
      <c r="D23" s="23"/>
      <c r="E23" s="23"/>
      <c r="F23" s="23"/>
      <c r="G23" s="23"/>
      <c r="H23" s="23"/>
      <c r="I23" s="23"/>
      <c r="J23" s="23"/>
      <c r="K23" s="23"/>
      <c r="L23" s="24"/>
      <c r="M23" s="38"/>
      <c r="N23" s="23">
        <f t="shared" si="9"/>
        <v>0</v>
      </c>
      <c r="O23" s="23"/>
      <c r="P23" s="23"/>
      <c r="Q23" s="23"/>
      <c r="R23" s="23"/>
      <c r="S23" s="23"/>
      <c r="T23" s="23"/>
      <c r="U23" s="23"/>
      <c r="V23" s="23"/>
      <c r="W23" s="320"/>
      <c r="X23" s="23" t="str">
        <f t="shared" si="0"/>
        <v>-</v>
      </c>
      <c r="Y23" s="605" t="str">
        <f t="shared" si="0"/>
        <v>-</v>
      </c>
      <c r="Z23" s="100"/>
      <c r="AA23" s="100"/>
      <c r="AB23" s="100"/>
      <c r="AC23" s="100"/>
      <c r="AD23" s="100"/>
    </row>
    <row r="24" spans="1:30" s="101" customFormat="1" ht="26.4" x14ac:dyDescent="0.25">
      <c r="A24" s="58" t="s">
        <v>604</v>
      </c>
      <c r="B24" s="625" t="s">
        <v>605</v>
      </c>
      <c r="C24" s="23">
        <f t="shared" si="7"/>
        <v>0</v>
      </c>
      <c r="D24" s="23"/>
      <c r="E24" s="23"/>
      <c r="F24" s="23"/>
      <c r="G24" s="23"/>
      <c r="H24" s="23"/>
      <c r="I24" s="23"/>
      <c r="J24" s="23"/>
      <c r="K24" s="23"/>
      <c r="L24" s="24"/>
      <c r="M24" s="38"/>
      <c r="N24" s="23">
        <f t="shared" si="9"/>
        <v>0</v>
      </c>
      <c r="O24" s="23"/>
      <c r="P24" s="23"/>
      <c r="Q24" s="23"/>
      <c r="R24" s="23"/>
      <c r="S24" s="23"/>
      <c r="T24" s="23"/>
      <c r="U24" s="23"/>
      <c r="V24" s="23"/>
      <c r="W24" s="320"/>
      <c r="X24" s="23" t="str">
        <f t="shared" si="0"/>
        <v>-</v>
      </c>
      <c r="Y24" s="605" t="str">
        <f t="shared" si="0"/>
        <v>-</v>
      </c>
      <c r="Z24" s="100"/>
      <c r="AA24" s="100"/>
      <c r="AB24" s="100"/>
      <c r="AC24" s="100"/>
      <c r="AD24" s="100"/>
    </row>
    <row r="25" spans="1:30" s="101" customFormat="1" ht="13.8" x14ac:dyDescent="0.25">
      <c r="A25" s="58" t="s">
        <v>606</v>
      </c>
      <c r="B25" s="625" t="s">
        <v>607</v>
      </c>
      <c r="C25" s="23">
        <f t="shared" si="7"/>
        <v>0</v>
      </c>
      <c r="D25" s="23"/>
      <c r="E25" s="23"/>
      <c r="F25" s="23"/>
      <c r="G25" s="23"/>
      <c r="H25" s="23"/>
      <c r="I25" s="23"/>
      <c r="J25" s="23"/>
      <c r="K25" s="23"/>
      <c r="L25" s="24"/>
      <c r="M25" s="38"/>
      <c r="N25" s="23">
        <f t="shared" si="9"/>
        <v>0</v>
      </c>
      <c r="O25" s="23"/>
      <c r="P25" s="23"/>
      <c r="Q25" s="23"/>
      <c r="R25" s="23"/>
      <c r="S25" s="23"/>
      <c r="T25" s="23"/>
      <c r="U25" s="23"/>
      <c r="V25" s="23"/>
      <c r="W25" s="320"/>
      <c r="X25" s="23" t="str">
        <f t="shared" si="0"/>
        <v>-</v>
      </c>
      <c r="Y25" s="605" t="str">
        <f t="shared" si="0"/>
        <v>-</v>
      </c>
      <c r="Z25" s="100"/>
      <c r="AA25" s="100"/>
      <c r="AB25" s="100"/>
      <c r="AC25" s="100"/>
      <c r="AD25" s="100"/>
    </row>
    <row r="26" spans="1:30" s="101" customFormat="1" ht="13.8" x14ac:dyDescent="0.25">
      <c r="A26" s="58" t="s">
        <v>608</v>
      </c>
      <c r="B26" s="625" t="s">
        <v>609</v>
      </c>
      <c r="C26" s="23">
        <f t="shared" si="7"/>
        <v>0</v>
      </c>
      <c r="D26" s="23"/>
      <c r="E26" s="23"/>
      <c r="F26" s="23"/>
      <c r="G26" s="23"/>
      <c r="H26" s="23"/>
      <c r="I26" s="23"/>
      <c r="J26" s="23"/>
      <c r="K26" s="23"/>
      <c r="L26" s="24"/>
      <c r="M26" s="38"/>
      <c r="N26" s="23">
        <f t="shared" si="9"/>
        <v>0</v>
      </c>
      <c r="O26" s="23"/>
      <c r="P26" s="23"/>
      <c r="Q26" s="23"/>
      <c r="R26" s="23"/>
      <c r="S26" s="23"/>
      <c r="T26" s="23"/>
      <c r="U26" s="23"/>
      <c r="V26" s="23"/>
      <c r="W26" s="320"/>
      <c r="X26" s="23" t="str">
        <f t="shared" si="0"/>
        <v>-</v>
      </c>
      <c r="Y26" s="605" t="str">
        <f t="shared" si="0"/>
        <v>-</v>
      </c>
      <c r="Z26" s="100"/>
      <c r="AA26" s="100"/>
      <c r="AB26" s="100"/>
      <c r="AC26" s="100"/>
      <c r="AD26" s="100"/>
    </row>
    <row r="27" spans="1:30" s="101" customFormat="1" ht="15.75" customHeight="1" x14ac:dyDescent="0.25">
      <c r="A27" s="58" t="s">
        <v>610</v>
      </c>
      <c r="B27" s="625" t="s">
        <v>611</v>
      </c>
      <c r="C27" s="23">
        <f t="shared" si="7"/>
        <v>0</v>
      </c>
      <c r="D27" s="23"/>
      <c r="E27" s="23"/>
      <c r="F27" s="23"/>
      <c r="G27" s="23"/>
      <c r="H27" s="23"/>
      <c r="I27" s="23"/>
      <c r="J27" s="23"/>
      <c r="K27" s="23"/>
      <c r="L27" s="24"/>
      <c r="M27" s="38"/>
      <c r="N27" s="23">
        <f t="shared" si="9"/>
        <v>0</v>
      </c>
      <c r="O27" s="23"/>
      <c r="P27" s="23"/>
      <c r="Q27" s="23"/>
      <c r="R27" s="23"/>
      <c r="S27" s="23"/>
      <c r="T27" s="23"/>
      <c r="U27" s="23"/>
      <c r="V27" s="23"/>
      <c r="W27" s="320"/>
      <c r="X27" s="23" t="str">
        <f t="shared" si="0"/>
        <v>-</v>
      </c>
      <c r="Y27" s="605" t="str">
        <f t="shared" si="0"/>
        <v>-</v>
      </c>
      <c r="Z27" s="100"/>
      <c r="AA27" s="100"/>
      <c r="AB27" s="100"/>
      <c r="AC27" s="100"/>
      <c r="AD27" s="100"/>
    </row>
    <row r="28" spans="1:30" s="101" customFormat="1" ht="15.75" customHeight="1" x14ac:dyDescent="0.25">
      <c r="A28" s="58" t="s">
        <v>355</v>
      </c>
      <c r="B28" s="132" t="s">
        <v>25</v>
      </c>
      <c r="C28" s="23">
        <f t="shared" si="7"/>
        <v>0</v>
      </c>
      <c r="D28" s="23"/>
      <c r="E28" s="23"/>
      <c r="F28" s="23"/>
      <c r="G28" s="23"/>
      <c r="H28" s="23"/>
      <c r="I28" s="23"/>
      <c r="J28" s="23"/>
      <c r="K28" s="23"/>
      <c r="L28" s="24"/>
      <c r="M28" s="38"/>
      <c r="N28" s="23">
        <f t="shared" si="9"/>
        <v>0</v>
      </c>
      <c r="O28" s="23"/>
      <c r="P28" s="23"/>
      <c r="Q28" s="23"/>
      <c r="R28" s="23"/>
      <c r="S28" s="23"/>
      <c r="T28" s="23"/>
      <c r="U28" s="23"/>
      <c r="V28" s="23"/>
      <c r="W28" s="320"/>
      <c r="X28" s="23" t="str">
        <f t="shared" si="0"/>
        <v>-</v>
      </c>
      <c r="Y28" s="605" t="str">
        <f t="shared" si="0"/>
        <v>-</v>
      </c>
      <c r="Z28" s="100"/>
      <c r="AA28" s="100"/>
      <c r="AB28" s="100"/>
      <c r="AC28" s="100"/>
      <c r="AD28" s="100"/>
    </row>
    <row r="29" spans="1:30" s="101" customFormat="1" ht="15.75" customHeight="1" x14ac:dyDescent="0.25">
      <c r="A29" s="58" t="s">
        <v>356</v>
      </c>
      <c r="B29" s="132" t="s">
        <v>335</v>
      </c>
      <c r="C29" s="23">
        <f t="shared" si="7"/>
        <v>0</v>
      </c>
      <c r="D29" s="23"/>
      <c r="E29" s="23"/>
      <c r="F29" s="23"/>
      <c r="G29" s="23"/>
      <c r="H29" s="23"/>
      <c r="I29" s="23"/>
      <c r="J29" s="23"/>
      <c r="K29" s="23"/>
      <c r="L29" s="24"/>
      <c r="M29" s="38"/>
      <c r="N29" s="23">
        <f t="shared" si="9"/>
        <v>0</v>
      </c>
      <c r="O29" s="23"/>
      <c r="P29" s="23"/>
      <c r="Q29" s="23"/>
      <c r="R29" s="23"/>
      <c r="S29" s="23"/>
      <c r="T29" s="23"/>
      <c r="U29" s="23"/>
      <c r="V29" s="23"/>
      <c r="W29" s="320"/>
      <c r="X29" s="23" t="str">
        <f t="shared" ref="X29:Y45" si="13">IF(C29=0,"-",N29/C29)</f>
        <v>-</v>
      </c>
      <c r="Y29" s="605" t="str">
        <f t="shared" si="13"/>
        <v>-</v>
      </c>
      <c r="Z29" s="100"/>
      <c r="AA29" s="100"/>
      <c r="AB29" s="100"/>
      <c r="AC29" s="100"/>
      <c r="AD29" s="100"/>
    </row>
    <row r="30" spans="1:30" s="101" customFormat="1" ht="15.75" customHeight="1" x14ac:dyDescent="0.25">
      <c r="A30" s="58" t="s">
        <v>633</v>
      </c>
      <c r="B30" s="132" t="s">
        <v>634</v>
      </c>
      <c r="C30" s="23">
        <f t="shared" si="7"/>
        <v>0</v>
      </c>
      <c r="D30" s="23"/>
      <c r="E30" s="23"/>
      <c r="F30" s="23"/>
      <c r="G30" s="23"/>
      <c r="H30" s="23"/>
      <c r="I30" s="23"/>
      <c r="J30" s="23"/>
      <c r="K30" s="23"/>
      <c r="L30" s="24"/>
      <c r="M30" s="38"/>
      <c r="N30" s="23">
        <f t="shared" si="9"/>
        <v>0</v>
      </c>
      <c r="O30" s="23"/>
      <c r="P30" s="23"/>
      <c r="Q30" s="23"/>
      <c r="R30" s="23"/>
      <c r="S30" s="23"/>
      <c r="T30" s="23"/>
      <c r="U30" s="23"/>
      <c r="V30" s="23"/>
      <c r="W30" s="320"/>
      <c r="X30" s="23"/>
      <c r="Y30" s="605"/>
      <c r="Z30" s="100"/>
      <c r="AA30" s="100"/>
      <c r="AB30" s="100"/>
      <c r="AC30" s="100"/>
      <c r="AD30" s="100"/>
    </row>
    <row r="31" spans="1:30" s="101" customFormat="1" ht="15.75" customHeight="1" x14ac:dyDescent="0.25">
      <c r="A31" s="25" t="s">
        <v>357</v>
      </c>
      <c r="B31" s="22" t="s">
        <v>21</v>
      </c>
      <c r="C31" s="11">
        <f t="shared" si="7"/>
        <v>0</v>
      </c>
      <c r="D31" s="23"/>
      <c r="E31" s="23"/>
      <c r="F31" s="23"/>
      <c r="G31" s="23"/>
      <c r="H31" s="23"/>
      <c r="I31" s="23"/>
      <c r="J31" s="23"/>
      <c r="K31" s="23"/>
      <c r="L31" s="24"/>
      <c r="M31" s="38"/>
      <c r="N31" s="11">
        <f t="shared" si="9"/>
        <v>0</v>
      </c>
      <c r="O31" s="23"/>
      <c r="P31" s="23"/>
      <c r="Q31" s="23"/>
      <c r="R31" s="23"/>
      <c r="S31" s="23"/>
      <c r="T31" s="23"/>
      <c r="U31" s="23"/>
      <c r="V31" s="23"/>
      <c r="W31" s="320"/>
      <c r="X31" s="23" t="str">
        <f t="shared" si="13"/>
        <v>-</v>
      </c>
      <c r="Y31" s="605" t="str">
        <f t="shared" si="13"/>
        <v>-</v>
      </c>
      <c r="Z31" s="100"/>
      <c r="AA31" s="100"/>
      <c r="AB31" s="100"/>
      <c r="AC31" s="100"/>
      <c r="AD31" s="100"/>
    </row>
    <row r="32" spans="1:30" s="130" customFormat="1" ht="15.75" customHeight="1" x14ac:dyDescent="0.25">
      <c r="A32" s="59">
        <v>2</v>
      </c>
      <c r="B32" s="133" t="s">
        <v>13</v>
      </c>
      <c r="C32" s="134">
        <f t="shared" si="7"/>
        <v>0</v>
      </c>
      <c r="D32" s="134">
        <f t="shared" ref="D32:L32" si="14">SUM(D33:D33)</f>
        <v>0</v>
      </c>
      <c r="E32" s="134">
        <f t="shared" si="14"/>
        <v>0</v>
      </c>
      <c r="F32" s="134">
        <f t="shared" si="14"/>
        <v>0</v>
      </c>
      <c r="G32" s="134">
        <f t="shared" si="14"/>
        <v>0</v>
      </c>
      <c r="H32" s="134">
        <f t="shared" si="14"/>
        <v>0</v>
      </c>
      <c r="I32" s="135">
        <f t="shared" si="14"/>
        <v>0</v>
      </c>
      <c r="J32" s="135">
        <f t="shared" si="14"/>
        <v>0</v>
      </c>
      <c r="K32" s="135">
        <f t="shared" si="14"/>
        <v>0</v>
      </c>
      <c r="L32" s="135">
        <f t="shared" si="14"/>
        <v>0</v>
      </c>
      <c r="M32" s="38"/>
      <c r="N32" s="134">
        <f t="shared" si="9"/>
        <v>0</v>
      </c>
      <c r="O32" s="134">
        <f t="shared" ref="O32:W32" si="15">SUM(O33:O33)</f>
        <v>0</v>
      </c>
      <c r="P32" s="134">
        <f t="shared" si="15"/>
        <v>0</v>
      </c>
      <c r="Q32" s="134">
        <f t="shared" si="15"/>
        <v>0</v>
      </c>
      <c r="R32" s="134">
        <f t="shared" si="15"/>
        <v>0</v>
      </c>
      <c r="S32" s="134">
        <f t="shared" si="15"/>
        <v>0</v>
      </c>
      <c r="T32" s="135">
        <f t="shared" si="15"/>
        <v>0</v>
      </c>
      <c r="U32" s="135">
        <f t="shared" si="15"/>
        <v>0</v>
      </c>
      <c r="V32" s="135">
        <f t="shared" si="15"/>
        <v>0</v>
      </c>
      <c r="W32" s="321">
        <f t="shared" si="15"/>
        <v>0</v>
      </c>
      <c r="X32" s="134" t="str">
        <f t="shared" si="13"/>
        <v>-</v>
      </c>
      <c r="Y32" s="350" t="str">
        <f t="shared" si="13"/>
        <v>-</v>
      </c>
      <c r="Z32" s="129"/>
      <c r="AA32" s="129"/>
      <c r="AB32" s="129"/>
      <c r="AC32" s="129"/>
      <c r="AD32" s="129"/>
    </row>
    <row r="33" spans="1:30" s="101" customFormat="1" ht="15.75" customHeight="1" x14ac:dyDescent="0.25">
      <c r="A33" s="75" t="s">
        <v>358</v>
      </c>
      <c r="B33" s="22" t="s">
        <v>13</v>
      </c>
      <c r="C33" s="11">
        <f t="shared" si="7"/>
        <v>0</v>
      </c>
      <c r="D33" s="11"/>
      <c r="E33" s="11"/>
      <c r="F33" s="11"/>
      <c r="G33" s="11"/>
      <c r="H33" s="11"/>
      <c r="I33" s="11"/>
      <c r="J33" s="11"/>
      <c r="K33" s="11"/>
      <c r="L33" s="13"/>
      <c r="M33" s="38"/>
      <c r="N33" s="11">
        <f t="shared" si="9"/>
        <v>0</v>
      </c>
      <c r="O33" s="11"/>
      <c r="P33" s="11"/>
      <c r="Q33" s="11"/>
      <c r="R33" s="11"/>
      <c r="S33" s="11"/>
      <c r="T33" s="11"/>
      <c r="U33" s="11"/>
      <c r="V33" s="11"/>
      <c r="W33" s="322"/>
      <c r="X33" s="11" t="str">
        <f t="shared" si="13"/>
        <v>-</v>
      </c>
      <c r="Y33" s="349" t="str">
        <f t="shared" si="13"/>
        <v>-</v>
      </c>
      <c r="Z33" s="100"/>
      <c r="AA33" s="100"/>
      <c r="AB33" s="100"/>
      <c r="AC33" s="100"/>
      <c r="AD33" s="100"/>
    </row>
    <row r="34" spans="1:30" s="130" customFormat="1" ht="15.75" customHeight="1" x14ac:dyDescent="0.25">
      <c r="A34" s="59">
        <v>3</v>
      </c>
      <c r="B34" s="136" t="s">
        <v>14</v>
      </c>
      <c r="C34" s="134">
        <f t="shared" si="7"/>
        <v>0</v>
      </c>
      <c r="D34" s="134">
        <f t="shared" ref="D34:L34" si="16">SUM(D35:D40)</f>
        <v>0</v>
      </c>
      <c r="E34" s="134">
        <f t="shared" si="16"/>
        <v>0</v>
      </c>
      <c r="F34" s="134">
        <f t="shared" si="16"/>
        <v>0</v>
      </c>
      <c r="G34" s="134">
        <f t="shared" si="16"/>
        <v>0</v>
      </c>
      <c r="H34" s="134">
        <f t="shared" si="16"/>
        <v>0</v>
      </c>
      <c r="I34" s="134">
        <f t="shared" si="16"/>
        <v>0</v>
      </c>
      <c r="J34" s="134">
        <f t="shared" si="16"/>
        <v>0</v>
      </c>
      <c r="K34" s="134">
        <f t="shared" si="16"/>
        <v>0</v>
      </c>
      <c r="L34" s="135">
        <f t="shared" si="16"/>
        <v>0</v>
      </c>
      <c r="M34" s="38"/>
      <c r="N34" s="134">
        <f t="shared" si="9"/>
        <v>0</v>
      </c>
      <c r="O34" s="134">
        <f t="shared" ref="O34:W34" si="17">SUM(O35:O40)</f>
        <v>0</v>
      </c>
      <c r="P34" s="134">
        <f t="shared" si="17"/>
        <v>0</v>
      </c>
      <c r="Q34" s="134">
        <f t="shared" si="17"/>
        <v>0</v>
      </c>
      <c r="R34" s="134">
        <f t="shared" si="17"/>
        <v>0</v>
      </c>
      <c r="S34" s="134">
        <f t="shared" si="17"/>
        <v>0</v>
      </c>
      <c r="T34" s="134">
        <f t="shared" si="17"/>
        <v>0</v>
      </c>
      <c r="U34" s="134">
        <f t="shared" si="17"/>
        <v>0</v>
      </c>
      <c r="V34" s="134">
        <f t="shared" si="17"/>
        <v>0</v>
      </c>
      <c r="W34" s="321">
        <f t="shared" si="17"/>
        <v>0</v>
      </c>
      <c r="X34" s="134" t="str">
        <f t="shared" si="13"/>
        <v>-</v>
      </c>
      <c r="Y34" s="350" t="str">
        <f t="shared" si="13"/>
        <v>-</v>
      </c>
      <c r="Z34" s="129"/>
      <c r="AA34" s="129"/>
      <c r="AB34" s="129"/>
      <c r="AC34" s="129"/>
      <c r="AD34" s="129"/>
    </row>
    <row r="35" spans="1:30" s="101" customFormat="1" ht="15.75" customHeight="1" x14ac:dyDescent="0.25">
      <c r="A35" s="25" t="s">
        <v>359</v>
      </c>
      <c r="B35" s="138" t="s">
        <v>26</v>
      </c>
      <c r="C35" s="23">
        <f t="shared" si="7"/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38"/>
      <c r="N35" s="23">
        <f t="shared" si="9"/>
        <v>0</v>
      </c>
      <c r="O35" s="23"/>
      <c r="P35" s="23"/>
      <c r="Q35" s="23"/>
      <c r="R35" s="23"/>
      <c r="S35" s="23"/>
      <c r="T35" s="23"/>
      <c r="U35" s="23"/>
      <c r="V35" s="23"/>
      <c r="W35" s="323"/>
      <c r="X35" s="11" t="str">
        <f t="shared" si="13"/>
        <v>-</v>
      </c>
      <c r="Y35" s="349" t="str">
        <f t="shared" si="13"/>
        <v>-</v>
      </c>
      <c r="Z35" s="100"/>
      <c r="AA35" s="100"/>
      <c r="AB35" s="100"/>
      <c r="AC35" s="100"/>
      <c r="AD35" s="100"/>
    </row>
    <row r="36" spans="1:30" s="101" customFormat="1" ht="15.75" customHeight="1" x14ac:dyDescent="0.25">
      <c r="A36" s="25" t="s">
        <v>360</v>
      </c>
      <c r="B36" s="138" t="s">
        <v>15</v>
      </c>
      <c r="C36" s="23">
        <f t="shared" si="7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38"/>
      <c r="N36" s="23">
        <f t="shared" si="9"/>
        <v>0</v>
      </c>
      <c r="O36" s="23"/>
      <c r="P36" s="23"/>
      <c r="Q36" s="23"/>
      <c r="R36" s="23"/>
      <c r="S36" s="23"/>
      <c r="T36" s="23"/>
      <c r="U36" s="23"/>
      <c r="V36" s="23"/>
      <c r="W36" s="323"/>
      <c r="X36" s="11" t="str">
        <f t="shared" si="13"/>
        <v>-</v>
      </c>
      <c r="Y36" s="349" t="str">
        <f t="shared" si="13"/>
        <v>-</v>
      </c>
      <c r="Z36" s="100"/>
      <c r="AA36" s="100"/>
      <c r="AB36" s="100"/>
      <c r="AC36" s="100"/>
      <c r="AD36" s="100"/>
    </row>
    <row r="37" spans="1:30" s="101" customFormat="1" ht="15.75" customHeight="1" x14ac:dyDescent="0.25">
      <c r="A37" s="25" t="s">
        <v>361</v>
      </c>
      <c r="B37" s="138" t="s">
        <v>16</v>
      </c>
      <c r="C37" s="23">
        <f t="shared" si="7"/>
        <v>0</v>
      </c>
      <c r="D37" s="23"/>
      <c r="E37" s="23"/>
      <c r="F37" s="23"/>
      <c r="G37" s="23"/>
      <c r="H37" s="23"/>
      <c r="I37" s="23"/>
      <c r="J37" s="23"/>
      <c r="K37" s="23"/>
      <c r="L37" s="23"/>
      <c r="M37" s="38"/>
      <c r="N37" s="23">
        <f t="shared" si="9"/>
        <v>0</v>
      </c>
      <c r="O37" s="23"/>
      <c r="P37" s="23"/>
      <c r="Q37" s="23"/>
      <c r="R37" s="23"/>
      <c r="S37" s="23"/>
      <c r="T37" s="23"/>
      <c r="U37" s="23"/>
      <c r="V37" s="23"/>
      <c r="W37" s="323"/>
      <c r="X37" s="11" t="str">
        <f t="shared" si="13"/>
        <v>-</v>
      </c>
      <c r="Y37" s="349" t="str">
        <f t="shared" si="13"/>
        <v>-</v>
      </c>
      <c r="Z37" s="100"/>
      <c r="AA37" s="100"/>
      <c r="AB37" s="100"/>
      <c r="AC37" s="100"/>
      <c r="AD37" s="100"/>
    </row>
    <row r="38" spans="1:30" s="101" customFormat="1" ht="15.75" customHeight="1" x14ac:dyDescent="0.25">
      <c r="A38" s="25" t="s">
        <v>362</v>
      </c>
      <c r="B38" s="138" t="s">
        <v>17</v>
      </c>
      <c r="C38" s="23">
        <f t="shared" si="7"/>
        <v>0</v>
      </c>
      <c r="D38" s="23"/>
      <c r="E38" s="23"/>
      <c r="F38" s="23"/>
      <c r="G38" s="23"/>
      <c r="H38" s="23"/>
      <c r="I38" s="23"/>
      <c r="J38" s="23"/>
      <c r="K38" s="23"/>
      <c r="L38" s="23"/>
      <c r="M38" s="38"/>
      <c r="N38" s="23">
        <f t="shared" si="9"/>
        <v>0</v>
      </c>
      <c r="O38" s="23"/>
      <c r="P38" s="23"/>
      <c r="Q38" s="23"/>
      <c r="R38" s="23"/>
      <c r="S38" s="23"/>
      <c r="T38" s="23"/>
      <c r="U38" s="23"/>
      <c r="V38" s="23"/>
      <c r="W38" s="323"/>
      <c r="X38" s="11" t="str">
        <f t="shared" si="13"/>
        <v>-</v>
      </c>
      <c r="Y38" s="349" t="str">
        <f t="shared" si="13"/>
        <v>-</v>
      </c>
      <c r="Z38" s="100"/>
      <c r="AA38" s="100"/>
      <c r="AB38" s="100"/>
      <c r="AC38" s="100"/>
      <c r="AD38" s="100"/>
    </row>
    <row r="39" spans="1:30" s="101" customFormat="1" ht="15.75" customHeight="1" x14ac:dyDescent="0.25">
      <c r="A39" s="25" t="s">
        <v>363</v>
      </c>
      <c r="B39" s="138" t="s">
        <v>27</v>
      </c>
      <c r="C39" s="23">
        <f t="shared" si="7"/>
        <v>0</v>
      </c>
      <c r="D39" s="23"/>
      <c r="E39" s="23"/>
      <c r="F39" s="23"/>
      <c r="G39" s="23"/>
      <c r="H39" s="23"/>
      <c r="I39" s="23"/>
      <c r="J39" s="23"/>
      <c r="K39" s="23"/>
      <c r="L39" s="23"/>
      <c r="M39" s="38"/>
      <c r="N39" s="23">
        <f t="shared" si="9"/>
        <v>0</v>
      </c>
      <c r="O39" s="23"/>
      <c r="P39" s="23"/>
      <c r="Q39" s="23"/>
      <c r="R39" s="23"/>
      <c r="S39" s="23"/>
      <c r="T39" s="23"/>
      <c r="U39" s="23"/>
      <c r="V39" s="23"/>
      <c r="W39" s="323"/>
      <c r="X39" s="11" t="str">
        <f t="shared" si="13"/>
        <v>-</v>
      </c>
      <c r="Y39" s="349" t="str">
        <f t="shared" si="13"/>
        <v>-</v>
      </c>
      <c r="Z39" s="100"/>
      <c r="AA39" s="100"/>
      <c r="AB39" s="100"/>
      <c r="AC39" s="100"/>
      <c r="AD39" s="100"/>
    </row>
    <row r="40" spans="1:30" s="101" customFormat="1" ht="15.75" customHeight="1" x14ac:dyDescent="0.25">
      <c r="A40" s="25" t="s">
        <v>364</v>
      </c>
      <c r="B40" s="138" t="s">
        <v>18</v>
      </c>
      <c r="C40" s="23">
        <f t="shared" si="7"/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38"/>
      <c r="N40" s="23">
        <f t="shared" si="9"/>
        <v>0</v>
      </c>
      <c r="O40" s="23"/>
      <c r="P40" s="23"/>
      <c r="Q40" s="23"/>
      <c r="R40" s="23"/>
      <c r="S40" s="23"/>
      <c r="T40" s="23"/>
      <c r="U40" s="23"/>
      <c r="V40" s="23"/>
      <c r="W40" s="323"/>
      <c r="X40" s="11" t="str">
        <f t="shared" si="13"/>
        <v>-</v>
      </c>
      <c r="Y40" s="349" t="str">
        <f t="shared" si="13"/>
        <v>-</v>
      </c>
      <c r="Z40" s="100"/>
      <c r="AA40" s="100"/>
      <c r="AB40" s="100"/>
      <c r="AC40" s="100"/>
      <c r="AD40" s="100"/>
    </row>
    <row r="41" spans="1:30" s="130" customFormat="1" ht="15.75" customHeight="1" x14ac:dyDescent="0.25">
      <c r="A41" s="59">
        <v>4</v>
      </c>
      <c r="B41" s="136" t="s">
        <v>22</v>
      </c>
      <c r="C41" s="134">
        <f t="shared" si="7"/>
        <v>0</v>
      </c>
      <c r="D41" s="134">
        <f>D43+D44+D45+D47+D48</f>
        <v>0</v>
      </c>
      <c r="E41" s="134">
        <f t="shared" ref="E41:M41" si="18">E43+E44+E45+E47+E48</f>
        <v>0</v>
      </c>
      <c r="F41" s="134">
        <f t="shared" si="18"/>
        <v>0</v>
      </c>
      <c r="G41" s="134">
        <f t="shared" si="18"/>
        <v>0</v>
      </c>
      <c r="H41" s="134">
        <f t="shared" si="18"/>
        <v>0</v>
      </c>
      <c r="I41" s="134">
        <f t="shared" si="18"/>
        <v>0</v>
      </c>
      <c r="J41" s="134">
        <f t="shared" si="18"/>
        <v>0</v>
      </c>
      <c r="K41" s="134">
        <f t="shared" si="18"/>
        <v>0</v>
      </c>
      <c r="L41" s="134">
        <f t="shared" si="18"/>
        <v>0</v>
      </c>
      <c r="M41" s="134">
        <f t="shared" si="18"/>
        <v>2</v>
      </c>
      <c r="N41" s="134">
        <f t="shared" si="9"/>
        <v>0</v>
      </c>
      <c r="O41" s="134">
        <f>O43+O44+O45+O47+O48</f>
        <v>0</v>
      </c>
      <c r="P41" s="134">
        <f t="shared" ref="P41:W41" si="19">P43+P44+P45+P47+P48</f>
        <v>0</v>
      </c>
      <c r="Q41" s="134">
        <f t="shared" si="19"/>
        <v>0</v>
      </c>
      <c r="R41" s="134">
        <f t="shared" si="19"/>
        <v>0</v>
      </c>
      <c r="S41" s="134">
        <f t="shared" si="19"/>
        <v>0</v>
      </c>
      <c r="T41" s="134">
        <f t="shared" si="19"/>
        <v>0</v>
      </c>
      <c r="U41" s="134">
        <f t="shared" si="19"/>
        <v>0</v>
      </c>
      <c r="V41" s="134">
        <f t="shared" si="19"/>
        <v>0</v>
      </c>
      <c r="W41" s="134">
        <f t="shared" si="19"/>
        <v>0</v>
      </c>
      <c r="X41" s="134" t="str">
        <f t="shared" si="13"/>
        <v>-</v>
      </c>
      <c r="Y41" s="350" t="str">
        <f t="shared" si="13"/>
        <v>-</v>
      </c>
      <c r="Z41" s="129"/>
      <c r="AA41" s="129"/>
      <c r="AB41" s="129"/>
      <c r="AC41" s="129"/>
      <c r="AD41" s="129"/>
    </row>
    <row r="42" spans="1:30" s="130" customFormat="1" ht="15.75" customHeight="1" x14ac:dyDescent="0.25">
      <c r="A42" s="59">
        <v>5</v>
      </c>
      <c r="B42" s="136" t="s">
        <v>391</v>
      </c>
      <c r="C42" s="134">
        <f t="shared" si="7"/>
        <v>0</v>
      </c>
      <c r="D42" s="134">
        <f>+D49</f>
        <v>0</v>
      </c>
      <c r="E42" s="134">
        <f t="shared" ref="E42:M42" si="20">+E49</f>
        <v>0</v>
      </c>
      <c r="F42" s="134">
        <f t="shared" si="20"/>
        <v>0</v>
      </c>
      <c r="G42" s="134">
        <f t="shared" si="20"/>
        <v>0</v>
      </c>
      <c r="H42" s="134">
        <f t="shared" si="20"/>
        <v>0</v>
      </c>
      <c r="I42" s="134">
        <f t="shared" si="20"/>
        <v>0</v>
      </c>
      <c r="J42" s="134">
        <f t="shared" si="20"/>
        <v>0</v>
      </c>
      <c r="K42" s="134">
        <f t="shared" si="20"/>
        <v>0</v>
      </c>
      <c r="L42" s="134">
        <f t="shared" si="20"/>
        <v>0</v>
      </c>
      <c r="M42" s="134">
        <f t="shared" si="20"/>
        <v>1</v>
      </c>
      <c r="N42" s="134">
        <f t="shared" si="9"/>
        <v>0</v>
      </c>
      <c r="O42" s="134">
        <f>+O49</f>
        <v>0</v>
      </c>
      <c r="P42" s="134">
        <f t="shared" ref="P42:W42" si="21">+P49</f>
        <v>0</v>
      </c>
      <c r="Q42" s="134">
        <f t="shared" si="21"/>
        <v>0</v>
      </c>
      <c r="R42" s="134">
        <f t="shared" si="21"/>
        <v>0</v>
      </c>
      <c r="S42" s="134">
        <f t="shared" si="21"/>
        <v>0</v>
      </c>
      <c r="T42" s="134">
        <f t="shared" si="21"/>
        <v>0</v>
      </c>
      <c r="U42" s="134">
        <f t="shared" si="21"/>
        <v>0</v>
      </c>
      <c r="V42" s="134">
        <f t="shared" si="21"/>
        <v>0</v>
      </c>
      <c r="W42" s="134">
        <f t="shared" si="21"/>
        <v>0</v>
      </c>
      <c r="X42" s="134" t="str">
        <f t="shared" si="13"/>
        <v>-</v>
      </c>
      <c r="Y42" s="350" t="str">
        <f t="shared" si="13"/>
        <v>-</v>
      </c>
      <c r="Z42" s="129"/>
      <c r="AA42" s="129"/>
      <c r="AB42" s="129"/>
      <c r="AC42" s="129"/>
      <c r="AD42" s="129"/>
    </row>
    <row r="43" spans="1:30" s="101" customFormat="1" ht="15.75" customHeight="1" x14ac:dyDescent="0.25">
      <c r="A43" s="25" t="s">
        <v>365</v>
      </c>
      <c r="B43" s="138" t="s">
        <v>612</v>
      </c>
      <c r="C43" s="23">
        <f t="shared" si="7"/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38"/>
      <c r="N43" s="23">
        <f t="shared" si="9"/>
        <v>0</v>
      </c>
      <c r="O43" s="23"/>
      <c r="P43" s="23"/>
      <c r="Q43" s="23"/>
      <c r="R43" s="23"/>
      <c r="S43" s="23"/>
      <c r="T43" s="23"/>
      <c r="U43" s="23"/>
      <c r="V43" s="23"/>
      <c r="W43" s="323"/>
      <c r="X43" s="11" t="str">
        <f t="shared" si="13"/>
        <v>-</v>
      </c>
      <c r="Y43" s="349" t="str">
        <f t="shared" si="13"/>
        <v>-</v>
      </c>
      <c r="Z43" s="100"/>
      <c r="AA43" s="100"/>
      <c r="AB43" s="100"/>
      <c r="AC43" s="100"/>
      <c r="AD43" s="100"/>
    </row>
    <row r="44" spans="1:30" s="101" customFormat="1" ht="15.75" customHeight="1" x14ac:dyDescent="0.25">
      <c r="A44" s="25" t="s">
        <v>366</v>
      </c>
      <c r="B44" s="138" t="s">
        <v>613</v>
      </c>
      <c r="C44" s="23">
        <f t="shared" si="7"/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38"/>
      <c r="N44" s="23">
        <f t="shared" si="9"/>
        <v>0</v>
      </c>
      <c r="O44" s="23"/>
      <c r="P44" s="23"/>
      <c r="Q44" s="23"/>
      <c r="R44" s="23"/>
      <c r="S44" s="23"/>
      <c r="T44" s="23"/>
      <c r="U44" s="23"/>
      <c r="V44" s="23"/>
      <c r="W44" s="323"/>
      <c r="X44" s="11" t="str">
        <f t="shared" si="13"/>
        <v>-</v>
      </c>
      <c r="Y44" s="349" t="str">
        <f t="shared" si="13"/>
        <v>-</v>
      </c>
      <c r="Z44" s="100"/>
      <c r="AA44" s="100"/>
      <c r="AB44" s="100"/>
      <c r="AC44" s="100"/>
      <c r="AD44" s="100"/>
    </row>
    <row r="45" spans="1:30" s="101" customFormat="1" ht="15.75" customHeight="1" x14ac:dyDescent="0.25">
      <c r="A45" s="25" t="s">
        <v>368</v>
      </c>
      <c r="B45" s="138" t="s">
        <v>614</v>
      </c>
      <c r="C45" s="23">
        <f t="shared" si="7"/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38"/>
      <c r="N45" s="23">
        <f t="shared" si="9"/>
        <v>0</v>
      </c>
      <c r="O45" s="23"/>
      <c r="P45" s="23"/>
      <c r="Q45" s="23"/>
      <c r="R45" s="23"/>
      <c r="S45" s="23"/>
      <c r="T45" s="23"/>
      <c r="U45" s="23"/>
      <c r="V45" s="23"/>
      <c r="W45" s="323"/>
      <c r="X45" s="11"/>
      <c r="Y45" s="349" t="str">
        <f t="shared" si="13"/>
        <v>-</v>
      </c>
      <c r="Z45" s="100"/>
      <c r="AA45" s="100"/>
      <c r="AB45" s="100"/>
      <c r="AC45" s="100"/>
      <c r="AD45" s="100"/>
    </row>
    <row r="46" spans="1:30" s="101" customFormat="1" ht="15.75" customHeight="1" x14ac:dyDescent="0.25">
      <c r="A46" s="25" t="s">
        <v>377</v>
      </c>
      <c r="B46" s="138" t="s">
        <v>337</v>
      </c>
      <c r="C46" s="23">
        <f t="shared" si="7"/>
        <v>0</v>
      </c>
      <c r="D46" s="23">
        <f>SUM(D47:D49)</f>
        <v>0</v>
      </c>
      <c r="E46" s="23">
        <f t="shared" ref="E46:L46" si="22">SUM(E47:E49)</f>
        <v>0</v>
      </c>
      <c r="F46" s="23">
        <f t="shared" si="22"/>
        <v>0</v>
      </c>
      <c r="G46" s="23">
        <f t="shared" si="22"/>
        <v>0</v>
      </c>
      <c r="H46" s="23">
        <f t="shared" si="22"/>
        <v>0</v>
      </c>
      <c r="I46" s="23">
        <f t="shared" si="22"/>
        <v>0</v>
      </c>
      <c r="J46" s="23">
        <f t="shared" si="22"/>
        <v>0</v>
      </c>
      <c r="K46" s="23">
        <f t="shared" si="22"/>
        <v>0</v>
      </c>
      <c r="L46" s="23">
        <f t="shared" si="22"/>
        <v>0</v>
      </c>
      <c r="M46" s="38"/>
      <c r="N46" s="23">
        <f t="shared" si="9"/>
        <v>0</v>
      </c>
      <c r="O46" s="23">
        <f t="shared" ref="O46:W46" si="23">SUM(O47:O49)</f>
        <v>0</v>
      </c>
      <c r="P46" s="23">
        <f t="shared" si="23"/>
        <v>0</v>
      </c>
      <c r="Q46" s="23">
        <f t="shared" si="23"/>
        <v>0</v>
      </c>
      <c r="R46" s="23">
        <f t="shared" si="23"/>
        <v>0</v>
      </c>
      <c r="S46" s="23">
        <f t="shared" si="23"/>
        <v>0</v>
      </c>
      <c r="T46" s="23">
        <f t="shared" si="23"/>
        <v>0</v>
      </c>
      <c r="U46" s="23">
        <f t="shared" si="23"/>
        <v>0</v>
      </c>
      <c r="V46" s="23">
        <f t="shared" si="23"/>
        <v>0</v>
      </c>
      <c r="W46" s="323">
        <f t="shared" si="23"/>
        <v>0</v>
      </c>
      <c r="X46" s="11" t="str">
        <f t="shared" ref="X46:Y57" si="24">IF(C46=0,"-",N46/C46)</f>
        <v>-</v>
      </c>
      <c r="Y46" s="349" t="str">
        <f t="shared" si="24"/>
        <v>-</v>
      </c>
      <c r="Z46" s="100"/>
      <c r="AA46" s="100"/>
      <c r="AB46" s="100"/>
      <c r="AC46" s="100"/>
      <c r="AD46" s="100"/>
    </row>
    <row r="47" spans="1:30" s="101" customFormat="1" ht="15.75" customHeight="1" x14ac:dyDescent="0.25">
      <c r="A47" s="58" t="s">
        <v>378</v>
      </c>
      <c r="B47" s="132" t="s">
        <v>338</v>
      </c>
      <c r="C47" s="23">
        <f t="shared" si="7"/>
        <v>0</v>
      </c>
      <c r="D47" s="23"/>
      <c r="E47" s="23"/>
      <c r="F47" s="23"/>
      <c r="G47" s="23"/>
      <c r="H47" s="23"/>
      <c r="I47" s="23"/>
      <c r="J47" s="23"/>
      <c r="K47" s="23"/>
      <c r="L47" s="24"/>
      <c r="M47" s="38">
        <v>1</v>
      </c>
      <c r="N47" s="23">
        <f t="shared" si="9"/>
        <v>0</v>
      </c>
      <c r="O47" s="23"/>
      <c r="P47" s="23"/>
      <c r="Q47" s="23"/>
      <c r="R47" s="23"/>
      <c r="S47" s="23"/>
      <c r="T47" s="23"/>
      <c r="U47" s="23"/>
      <c r="V47" s="23"/>
      <c r="W47" s="320"/>
      <c r="X47" s="23" t="str">
        <f t="shared" si="24"/>
        <v>-</v>
      </c>
      <c r="Y47" s="605" t="str">
        <f t="shared" si="24"/>
        <v>-</v>
      </c>
      <c r="Z47" s="100"/>
      <c r="AA47" s="100"/>
      <c r="AB47" s="100"/>
      <c r="AC47" s="100"/>
      <c r="AD47" s="100"/>
    </row>
    <row r="48" spans="1:30" s="101" customFormat="1" ht="15.75" customHeight="1" x14ac:dyDescent="0.25">
      <c r="A48" s="58" t="s">
        <v>379</v>
      </c>
      <c r="B48" s="132" t="s">
        <v>404</v>
      </c>
      <c r="C48" s="23">
        <f t="shared" si="7"/>
        <v>0</v>
      </c>
      <c r="D48" s="23"/>
      <c r="E48" s="23"/>
      <c r="F48" s="23"/>
      <c r="G48" s="23"/>
      <c r="H48" s="23"/>
      <c r="I48" s="23"/>
      <c r="J48" s="23"/>
      <c r="K48" s="23"/>
      <c r="L48" s="24"/>
      <c r="M48" s="38">
        <v>1</v>
      </c>
      <c r="N48" s="23">
        <f t="shared" si="9"/>
        <v>0</v>
      </c>
      <c r="O48" s="23"/>
      <c r="P48" s="23"/>
      <c r="Q48" s="23"/>
      <c r="R48" s="23"/>
      <c r="S48" s="23"/>
      <c r="T48" s="23"/>
      <c r="U48" s="23"/>
      <c r="V48" s="23"/>
      <c r="W48" s="320"/>
      <c r="X48" s="23" t="str">
        <f t="shared" si="24"/>
        <v>-</v>
      </c>
      <c r="Y48" s="605" t="str">
        <f t="shared" si="24"/>
        <v>-</v>
      </c>
      <c r="Z48" s="100"/>
      <c r="AA48" s="100"/>
      <c r="AB48" s="100"/>
      <c r="AC48" s="100"/>
      <c r="AD48" s="100"/>
    </row>
    <row r="49" spans="1:30" s="101" customFormat="1" ht="15.75" customHeight="1" thickBot="1" x14ac:dyDescent="0.3">
      <c r="A49" s="307" t="s">
        <v>395</v>
      </c>
      <c r="B49" s="308" t="s">
        <v>405</v>
      </c>
      <c r="C49" s="158">
        <f t="shared" si="7"/>
        <v>0</v>
      </c>
      <c r="D49" s="158"/>
      <c r="E49" s="158"/>
      <c r="F49" s="158"/>
      <c r="G49" s="158"/>
      <c r="H49" s="158"/>
      <c r="I49" s="158"/>
      <c r="J49" s="158"/>
      <c r="K49" s="158"/>
      <c r="L49" s="259"/>
      <c r="M49" s="309">
        <v>1</v>
      </c>
      <c r="N49" s="158">
        <f t="shared" si="9"/>
        <v>0</v>
      </c>
      <c r="O49" s="158"/>
      <c r="P49" s="158"/>
      <c r="Q49" s="158"/>
      <c r="R49" s="158"/>
      <c r="S49" s="158"/>
      <c r="T49" s="158"/>
      <c r="U49" s="158"/>
      <c r="V49" s="158"/>
      <c r="W49" s="325"/>
      <c r="X49" s="158" t="str">
        <f t="shared" si="24"/>
        <v>-</v>
      </c>
      <c r="Y49" s="606" t="str">
        <f t="shared" si="24"/>
        <v>-</v>
      </c>
      <c r="Z49" s="100"/>
      <c r="AA49" s="100"/>
      <c r="AB49" s="100"/>
      <c r="AC49" s="100"/>
      <c r="AD49" s="100"/>
    </row>
    <row r="50" spans="1:30" s="117" customFormat="1" ht="15.6" x14ac:dyDescent="0.3">
      <c r="A50" s="77" t="s">
        <v>461</v>
      </c>
      <c r="B50" s="164" t="s">
        <v>196</v>
      </c>
      <c r="C50" s="43">
        <f t="shared" si="7"/>
        <v>0</v>
      </c>
      <c r="D50" s="35"/>
      <c r="E50" s="36"/>
      <c r="F50" s="37"/>
      <c r="G50" s="37"/>
      <c r="H50" s="42"/>
      <c r="I50" s="42"/>
      <c r="J50" s="42"/>
      <c r="K50" s="42"/>
      <c r="L50" s="43"/>
      <c r="M50" s="38"/>
      <c r="N50" s="43">
        <f t="shared" ref="N50:N57" si="25">SUM(O50:W50)</f>
        <v>0</v>
      </c>
      <c r="O50" s="35"/>
      <c r="P50" s="36"/>
      <c r="Q50" s="37"/>
      <c r="R50" s="37"/>
      <c r="S50" s="37"/>
      <c r="T50" s="42"/>
      <c r="U50" s="42"/>
      <c r="V50" s="42"/>
      <c r="W50" s="341"/>
      <c r="X50" s="42" t="str">
        <f t="shared" si="24"/>
        <v>-</v>
      </c>
      <c r="Y50" s="607" t="str">
        <f t="shared" si="24"/>
        <v>-</v>
      </c>
      <c r="Z50" s="116"/>
      <c r="AA50" s="116"/>
      <c r="AB50" s="116"/>
      <c r="AC50" s="116"/>
      <c r="AD50" s="116"/>
    </row>
    <row r="51" spans="1:30" s="117" customFormat="1" ht="15.6" x14ac:dyDescent="0.3">
      <c r="A51" s="46"/>
      <c r="B51" s="98" t="s">
        <v>197</v>
      </c>
      <c r="C51" s="99">
        <f t="shared" si="7"/>
        <v>0</v>
      </c>
      <c r="D51" s="35">
        <f>SUM(D53:D57)</f>
        <v>0</v>
      </c>
      <c r="E51" s="36">
        <f t="shared" ref="E51:L51" si="26">SUM(E53:E57)</f>
        <v>0</v>
      </c>
      <c r="F51" s="37">
        <f t="shared" si="26"/>
        <v>0</v>
      </c>
      <c r="G51" s="37">
        <f t="shared" si="26"/>
        <v>0</v>
      </c>
      <c r="H51" s="37">
        <f t="shared" si="26"/>
        <v>0</v>
      </c>
      <c r="I51" s="37">
        <f t="shared" si="26"/>
        <v>0</v>
      </c>
      <c r="J51" s="37">
        <f t="shared" si="26"/>
        <v>0</v>
      </c>
      <c r="K51" s="37">
        <f t="shared" si="26"/>
        <v>0</v>
      </c>
      <c r="L51" s="35">
        <f t="shared" si="26"/>
        <v>0</v>
      </c>
      <c r="M51" s="38"/>
      <c r="N51" s="99">
        <f>SUM(O51:W51)</f>
        <v>0</v>
      </c>
      <c r="O51" s="35">
        <f t="shared" ref="O51:W51" si="27">SUM(O53:O57)</f>
        <v>0</v>
      </c>
      <c r="P51" s="36">
        <f t="shared" si="27"/>
        <v>0</v>
      </c>
      <c r="Q51" s="37">
        <f t="shared" si="27"/>
        <v>0</v>
      </c>
      <c r="R51" s="37">
        <f t="shared" si="27"/>
        <v>0</v>
      </c>
      <c r="S51" s="37">
        <f t="shared" si="27"/>
        <v>0</v>
      </c>
      <c r="T51" s="37">
        <f t="shared" si="27"/>
        <v>0</v>
      </c>
      <c r="U51" s="37">
        <f t="shared" si="27"/>
        <v>0</v>
      </c>
      <c r="V51" s="37">
        <f t="shared" si="27"/>
        <v>0</v>
      </c>
      <c r="W51" s="35">
        <f t="shared" si="27"/>
        <v>0</v>
      </c>
      <c r="X51" s="608" t="str">
        <f t="shared" si="24"/>
        <v>-</v>
      </c>
      <c r="Y51" s="609" t="str">
        <f t="shared" si="24"/>
        <v>-</v>
      </c>
      <c r="Z51" s="116"/>
      <c r="AA51" s="116"/>
      <c r="AB51" s="116"/>
      <c r="AC51" s="116"/>
      <c r="AD51" s="116"/>
    </row>
    <row r="52" spans="1:30" s="117" customFormat="1" ht="16.2" thickBot="1" x14ac:dyDescent="0.35">
      <c r="A52" s="72"/>
      <c r="B52" s="165" t="s">
        <v>198</v>
      </c>
      <c r="C52" s="166">
        <f>C50-C51</f>
        <v>0</v>
      </c>
      <c r="D52" s="167">
        <f t="shared" ref="D52:L52" si="28">D50-D51</f>
        <v>0</v>
      </c>
      <c r="E52" s="167">
        <f t="shared" si="28"/>
        <v>0</v>
      </c>
      <c r="F52" s="167">
        <f>F50-F51</f>
        <v>0</v>
      </c>
      <c r="G52" s="167">
        <f t="shared" si="28"/>
        <v>0</v>
      </c>
      <c r="H52" s="167">
        <f>H50-H51</f>
        <v>0</v>
      </c>
      <c r="I52" s="167">
        <f t="shared" si="28"/>
        <v>0</v>
      </c>
      <c r="J52" s="167">
        <f>J50-J51</f>
        <v>0</v>
      </c>
      <c r="K52" s="167">
        <f>K50-K51</f>
        <v>0</v>
      </c>
      <c r="L52" s="166">
        <f t="shared" si="28"/>
        <v>0</v>
      </c>
      <c r="M52" s="309"/>
      <c r="N52" s="166">
        <f>N50-N51</f>
        <v>0</v>
      </c>
      <c r="O52" s="167">
        <f t="shared" ref="O52:W52" si="29">O50-O51</f>
        <v>0</v>
      </c>
      <c r="P52" s="167">
        <f t="shared" si="29"/>
        <v>0</v>
      </c>
      <c r="Q52" s="167">
        <f>Q50-Q51</f>
        <v>0</v>
      </c>
      <c r="R52" s="167">
        <f t="shared" si="29"/>
        <v>0</v>
      </c>
      <c r="S52" s="167">
        <f>S50-S51</f>
        <v>0</v>
      </c>
      <c r="T52" s="167">
        <f t="shared" si="29"/>
        <v>0</v>
      </c>
      <c r="U52" s="167">
        <f>U50-U51</f>
        <v>0</v>
      </c>
      <c r="V52" s="167">
        <f>V50-V51</f>
        <v>0</v>
      </c>
      <c r="W52" s="342">
        <f t="shared" si="29"/>
        <v>0</v>
      </c>
      <c r="X52" s="167" t="str">
        <f t="shared" si="24"/>
        <v>-</v>
      </c>
      <c r="Y52" s="610" t="str">
        <f t="shared" si="24"/>
        <v>-</v>
      </c>
      <c r="Z52" s="116"/>
      <c r="AA52" s="116"/>
      <c r="AB52" s="116"/>
      <c r="AC52" s="116"/>
      <c r="AD52" s="116"/>
    </row>
    <row r="53" spans="1:30" s="169" customFormat="1" ht="14.4" x14ac:dyDescent="0.3">
      <c r="A53" s="356"/>
      <c r="B53" s="357" t="s">
        <v>336</v>
      </c>
      <c r="C53" s="358">
        <f t="shared" si="7"/>
        <v>0</v>
      </c>
      <c r="D53" s="359"/>
      <c r="E53" s="358"/>
      <c r="F53" s="358"/>
      <c r="G53" s="358"/>
      <c r="H53" s="358"/>
      <c r="I53" s="358"/>
      <c r="J53" s="358"/>
      <c r="K53" s="358"/>
      <c r="L53" s="358"/>
      <c r="M53" s="353"/>
      <c r="N53" s="360">
        <f t="shared" si="25"/>
        <v>0</v>
      </c>
      <c r="O53" s="359"/>
      <c r="P53" s="359"/>
      <c r="Q53" s="359"/>
      <c r="R53" s="359"/>
      <c r="S53" s="359"/>
      <c r="T53" s="359"/>
      <c r="U53" s="359"/>
      <c r="V53" s="359"/>
      <c r="W53" s="361"/>
      <c r="X53" s="359" t="str">
        <f t="shared" si="24"/>
        <v>-</v>
      </c>
      <c r="Y53" s="611" t="str">
        <f t="shared" si="24"/>
        <v>-</v>
      </c>
      <c r="Z53" s="168"/>
      <c r="AA53" s="168"/>
      <c r="AB53" s="168"/>
      <c r="AC53" s="168"/>
      <c r="AD53" s="168"/>
    </row>
    <row r="54" spans="1:30" s="169" customFormat="1" ht="14.4" x14ac:dyDescent="0.3">
      <c r="A54" s="73"/>
      <c r="B54" s="170" t="s">
        <v>346</v>
      </c>
      <c r="C54" s="12">
        <f t="shared" si="7"/>
        <v>0</v>
      </c>
      <c r="D54" s="85"/>
      <c r="E54" s="12"/>
      <c r="F54" s="12"/>
      <c r="G54" s="12"/>
      <c r="H54" s="12"/>
      <c r="I54" s="12"/>
      <c r="J54" s="12"/>
      <c r="K54" s="12"/>
      <c r="L54" s="12"/>
      <c r="M54" s="353"/>
      <c r="N54" s="354">
        <f t="shared" si="25"/>
        <v>0</v>
      </c>
      <c r="O54" s="85"/>
      <c r="P54" s="85"/>
      <c r="Q54" s="85"/>
      <c r="R54" s="85"/>
      <c r="S54" s="85"/>
      <c r="T54" s="85"/>
      <c r="U54" s="85"/>
      <c r="V54" s="85"/>
      <c r="W54" s="343"/>
      <c r="X54" s="85" t="str">
        <f t="shared" si="24"/>
        <v>-</v>
      </c>
      <c r="Y54" s="612" t="str">
        <f t="shared" si="24"/>
        <v>-</v>
      </c>
      <c r="Z54" s="168"/>
      <c r="AA54" s="168"/>
      <c r="AB54" s="168"/>
      <c r="AC54" s="168"/>
      <c r="AD54" s="168"/>
    </row>
    <row r="55" spans="1:30" s="169" customFormat="1" ht="14.4" x14ac:dyDescent="0.3">
      <c r="A55" s="73"/>
      <c r="B55" s="170" t="s">
        <v>24</v>
      </c>
      <c r="C55" s="12">
        <f t="shared" si="7"/>
        <v>0</v>
      </c>
      <c r="D55" s="85"/>
      <c r="E55" s="12"/>
      <c r="F55" s="12"/>
      <c r="G55" s="12"/>
      <c r="H55" s="12"/>
      <c r="I55" s="12"/>
      <c r="J55" s="12"/>
      <c r="K55" s="12"/>
      <c r="L55" s="12"/>
      <c r="M55" s="353"/>
      <c r="N55" s="354">
        <f t="shared" si="25"/>
        <v>0</v>
      </c>
      <c r="O55" s="85"/>
      <c r="P55" s="85"/>
      <c r="Q55" s="85"/>
      <c r="R55" s="85"/>
      <c r="S55" s="85"/>
      <c r="T55" s="85"/>
      <c r="U55" s="85"/>
      <c r="V55" s="85"/>
      <c r="W55" s="343"/>
      <c r="X55" s="85" t="str">
        <f t="shared" si="24"/>
        <v>-</v>
      </c>
      <c r="Y55" s="612" t="str">
        <f t="shared" si="24"/>
        <v>-</v>
      </c>
      <c r="Z55" s="168"/>
      <c r="AA55" s="168"/>
      <c r="AB55" s="168"/>
      <c r="AC55" s="168"/>
      <c r="AD55" s="168"/>
    </row>
    <row r="56" spans="1:30" s="169" customFormat="1" ht="14.4" x14ac:dyDescent="0.3">
      <c r="A56" s="73"/>
      <c r="B56" s="170" t="s">
        <v>29</v>
      </c>
      <c r="C56" s="12">
        <f t="shared" si="7"/>
        <v>0</v>
      </c>
      <c r="D56" s="85"/>
      <c r="E56" s="12"/>
      <c r="F56" s="12"/>
      <c r="G56" s="12"/>
      <c r="H56" s="12"/>
      <c r="I56" s="12"/>
      <c r="J56" s="12"/>
      <c r="K56" s="12"/>
      <c r="L56" s="12"/>
      <c r="M56" s="353"/>
      <c r="N56" s="354">
        <f t="shared" si="25"/>
        <v>0</v>
      </c>
      <c r="O56" s="85"/>
      <c r="P56" s="85"/>
      <c r="Q56" s="85"/>
      <c r="R56" s="85"/>
      <c r="S56" s="85"/>
      <c r="T56" s="85"/>
      <c r="U56" s="85"/>
      <c r="V56" s="85"/>
      <c r="W56" s="343"/>
      <c r="X56" s="85" t="str">
        <f t="shared" si="24"/>
        <v>-</v>
      </c>
      <c r="Y56" s="612" t="str">
        <f t="shared" si="24"/>
        <v>-</v>
      </c>
      <c r="Z56" s="168"/>
      <c r="AA56" s="168"/>
      <c r="AB56" s="168"/>
      <c r="AC56" s="168"/>
      <c r="AD56" s="168"/>
    </row>
    <row r="57" spans="1:30" s="169" customFormat="1" ht="14.4" x14ac:dyDescent="0.3">
      <c r="A57" s="74"/>
      <c r="B57" s="171" t="s">
        <v>30</v>
      </c>
      <c r="C57" s="44">
        <f t="shared" si="7"/>
        <v>0</v>
      </c>
      <c r="D57" s="86"/>
      <c r="E57" s="44"/>
      <c r="F57" s="44"/>
      <c r="G57" s="44"/>
      <c r="H57" s="44"/>
      <c r="I57" s="44"/>
      <c r="J57" s="44"/>
      <c r="K57" s="44"/>
      <c r="L57" s="44"/>
      <c r="M57" s="45"/>
      <c r="N57" s="355">
        <f t="shared" si="25"/>
        <v>0</v>
      </c>
      <c r="O57" s="86"/>
      <c r="P57" s="86"/>
      <c r="Q57" s="86"/>
      <c r="R57" s="86"/>
      <c r="S57" s="86"/>
      <c r="T57" s="86"/>
      <c r="U57" s="86"/>
      <c r="V57" s="86"/>
      <c r="W57" s="344"/>
      <c r="X57" s="86" t="str">
        <f t="shared" si="24"/>
        <v>-</v>
      </c>
      <c r="Y57" s="613" t="str">
        <f t="shared" si="24"/>
        <v>-</v>
      </c>
      <c r="Z57" s="168"/>
      <c r="AA57" s="168"/>
      <c r="AB57" s="168"/>
      <c r="AC57" s="168"/>
      <c r="AD57" s="168"/>
    </row>
    <row r="58" spans="1:30" x14ac:dyDescent="0.25">
      <c r="B58" s="626"/>
    </row>
    <row r="59" spans="1:30" x14ac:dyDescent="0.25">
      <c r="C59" s="619" t="s">
        <v>663</v>
      </c>
    </row>
    <row r="60" spans="1:30" x14ac:dyDescent="0.25">
      <c r="C60" s="627" t="s">
        <v>615</v>
      </c>
      <c r="D60" s="627" t="s">
        <v>420</v>
      </c>
    </row>
    <row r="61" spans="1:30" x14ac:dyDescent="0.25">
      <c r="C61" s="627" t="s">
        <v>616</v>
      </c>
      <c r="D61" s="629"/>
    </row>
    <row r="62" spans="1:30" x14ac:dyDescent="0.25">
      <c r="C62" s="627" t="s">
        <v>617</v>
      </c>
      <c r="D62" s="629"/>
    </row>
    <row r="63" spans="1:30" x14ac:dyDescent="0.25">
      <c r="C63" s="627" t="s">
        <v>618</v>
      </c>
      <c r="D63" s="629"/>
    </row>
    <row r="64" spans="1:30" x14ac:dyDescent="0.25">
      <c r="C64" s="627" t="s">
        <v>619</v>
      </c>
      <c r="D64" s="629"/>
    </row>
    <row r="65" spans="1:5" x14ac:dyDescent="0.25">
      <c r="C65" s="627" t="s">
        <v>620</v>
      </c>
      <c r="D65" s="629"/>
    </row>
    <row r="66" spans="1:5" x14ac:dyDescent="0.25">
      <c r="C66" s="627" t="s">
        <v>621</v>
      </c>
      <c r="D66" s="629"/>
    </row>
    <row r="67" spans="1:5" x14ac:dyDescent="0.25">
      <c r="C67" s="627" t="s">
        <v>622</v>
      </c>
      <c r="D67" s="629"/>
    </row>
    <row r="68" spans="1:5" x14ac:dyDescent="0.25">
      <c r="C68" s="627" t="s">
        <v>623</v>
      </c>
      <c r="D68" s="629"/>
    </row>
    <row r="69" spans="1:5" x14ac:dyDescent="0.25">
      <c r="C69" s="627" t="s">
        <v>624</v>
      </c>
      <c r="D69" s="629"/>
    </row>
    <row r="70" spans="1:5" x14ac:dyDescent="0.25">
      <c r="C70" s="627" t="s">
        <v>625</v>
      </c>
      <c r="D70" s="629"/>
    </row>
    <row r="71" spans="1:5" x14ac:dyDescent="0.25">
      <c r="C71" s="627" t="s">
        <v>626</v>
      </c>
      <c r="D71" s="629"/>
    </row>
    <row r="72" spans="1:5" x14ac:dyDescent="0.25">
      <c r="C72" s="627" t="s">
        <v>627</v>
      </c>
      <c r="D72" s="629"/>
    </row>
    <row r="73" spans="1:5" x14ac:dyDescent="0.25">
      <c r="C73" s="627" t="s">
        <v>406</v>
      </c>
      <c r="D73" s="628">
        <f>SUM(D61:D72)</f>
        <v>0</v>
      </c>
    </row>
    <row r="74" spans="1:5" x14ac:dyDescent="0.25">
      <c r="A74" s="174" t="s">
        <v>448</v>
      </c>
    </row>
    <row r="75" spans="1:5" x14ac:dyDescent="0.25">
      <c r="A75" s="617" t="s">
        <v>38</v>
      </c>
      <c r="B75" s="83"/>
      <c r="C75" s="83"/>
      <c r="D75" s="83"/>
      <c r="E75" s="83"/>
    </row>
    <row r="76" spans="1:5" x14ac:dyDescent="0.25">
      <c r="A76" s="83"/>
      <c r="B76" s="83"/>
      <c r="C76" s="83"/>
      <c r="D76" s="83"/>
      <c r="E76" s="83"/>
    </row>
    <row r="77" spans="1:5" x14ac:dyDescent="0.25">
      <c r="A77" s="694"/>
      <c r="B77" s="695"/>
      <c r="C77" s="83"/>
      <c r="D77" s="83"/>
      <c r="E77" s="83"/>
    </row>
    <row r="78" spans="1:5" x14ac:dyDescent="0.25">
      <c r="A78" s="173"/>
      <c r="B78" s="173"/>
      <c r="C78" s="83"/>
      <c r="D78" s="83"/>
      <c r="E78" s="83"/>
    </row>
    <row r="79" spans="1:5" x14ac:dyDescent="0.25">
      <c r="A79" s="713" t="s">
        <v>39</v>
      </c>
      <c r="B79" s="713"/>
      <c r="C79" s="174" t="s">
        <v>42</v>
      </c>
      <c r="D79" s="83"/>
      <c r="E79" s="83" t="s">
        <v>251</v>
      </c>
    </row>
    <row r="80" spans="1:5" x14ac:dyDescent="0.25">
      <c r="A80" s="173"/>
      <c r="B80" s="173"/>
      <c r="C80" s="83"/>
      <c r="D80" s="83"/>
      <c r="E80" s="83"/>
    </row>
    <row r="81" spans="1:5" x14ac:dyDescent="0.25">
      <c r="A81" s="175"/>
      <c r="B81" s="175"/>
      <c r="C81" s="83"/>
      <c r="D81" s="83"/>
      <c r="E81" s="175" t="str">
        <f>VZ!C18</f>
        <v>red. prof.dr. Dejan Jelovac</v>
      </c>
    </row>
  </sheetData>
  <mergeCells count="12">
    <mergeCell ref="A77:B77"/>
    <mergeCell ref="A79:B79"/>
    <mergeCell ref="A9:A10"/>
    <mergeCell ref="B9:B10"/>
    <mergeCell ref="C9:C10"/>
    <mergeCell ref="Y7:Y10"/>
    <mergeCell ref="D9:L9"/>
    <mergeCell ref="N9:N10"/>
    <mergeCell ref="O9:W9"/>
    <mergeCell ref="C7:L8"/>
    <mergeCell ref="N7:W8"/>
    <mergeCell ref="X7:X10"/>
  </mergeCells>
  <conditionalFormatting sqref="E13:M13 E41:M42 E14:L40 E43:L57 C13:D57 N13:Y57">
    <cfRule type="containsText" dxfId="0" priority="2" stopIfTrue="1" operator="containsText" text=",">
      <formula>NOT(ISERROR(SEARCH(",",C13)))</formula>
    </cfRule>
  </conditionalFormatting>
  <dataValidations count="2">
    <dataValidation type="whole" operator="greaterThanOrEqual" allowBlank="1" showInputMessage="1" showErrorMessage="1" error="DECIMALKA NI DODOVLJENA !" sqref="M47:M49 E13:M13 E41:M42 E14:L40 E43:L57 O35:W44 C13:D57">
      <formula1>0</formula1>
    </dataValidation>
    <dataValidation type="whole" allowBlank="1" showInputMessage="1" showErrorMessage="1" error="DECIMALKA NI DODOVLJENA !" sqref="N50:W57 N13:W15 O16:W34 O45:W49 N16:N49">
      <formula1>0</formula1>
      <formula2>100000000</formula2>
    </dataValidation>
  </dataValidations>
  <pageMargins left="0.74803149606299213" right="0.74803149606299213" top="0.51181102362204722" bottom="0.43307086614173229" header="0" footer="0"/>
  <pageSetup paperSize="9" scale="10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151"/>
  <sheetViews>
    <sheetView topLeftCell="A95" zoomScale="136" zoomScaleNormal="136" zoomScaleSheetLayoutView="81" workbookViewId="0">
      <selection activeCell="G66" sqref="G66"/>
    </sheetView>
  </sheetViews>
  <sheetFormatPr defaultColWidth="9.109375" defaultRowHeight="13.2" x14ac:dyDescent="0.25"/>
  <cols>
    <col min="1" max="1" width="4.109375" style="178" customWidth="1"/>
    <col min="2" max="2" width="11.6640625" style="81" customWidth="1"/>
    <col min="3" max="3" width="44.88671875" style="81" customWidth="1"/>
    <col min="4" max="4" width="8.5546875" style="81" customWidth="1"/>
    <col min="5" max="5" width="17.88671875" style="81" customWidth="1"/>
    <col min="6" max="6" width="20.6640625" style="82" customWidth="1"/>
    <col min="7" max="7" width="23" style="82" customWidth="1"/>
    <col min="8" max="8" width="15.44140625" style="82" customWidth="1"/>
    <col min="9" max="11" width="9.109375" style="178"/>
    <col min="12" max="12" width="30.109375" style="178" customWidth="1"/>
    <col min="13" max="13" width="16.33203125" style="178" customWidth="1"/>
    <col min="14" max="14" width="30.109375" style="178" customWidth="1"/>
    <col min="15" max="16384" width="9.109375" style="178"/>
  </cols>
  <sheetData>
    <row r="1" spans="1:14" s="177" customFormat="1" ht="15.75" customHeight="1" x14ac:dyDescent="0.3">
      <c r="A1" s="176" t="s">
        <v>179</v>
      </c>
      <c r="B1" s="697" t="s">
        <v>637</v>
      </c>
      <c r="C1" s="697"/>
      <c r="D1" s="697"/>
      <c r="E1" s="697"/>
      <c r="F1" s="697"/>
      <c r="G1" s="697"/>
      <c r="H1" s="697"/>
    </row>
    <row r="2" spans="1:14" ht="16.5" customHeight="1" x14ac:dyDescent="0.25">
      <c r="B2" s="179"/>
      <c r="C2" s="179"/>
      <c r="D2" s="179"/>
      <c r="E2" s="179"/>
      <c r="F2" s="179"/>
      <c r="G2" s="179"/>
      <c r="H2" s="179"/>
    </row>
    <row r="4" spans="1:14" s="181" customFormat="1" x14ac:dyDescent="0.25">
      <c r="A4" s="180" t="s">
        <v>180</v>
      </c>
      <c r="B4" s="180" t="s">
        <v>49</v>
      </c>
      <c r="C4" s="81"/>
      <c r="D4" s="81"/>
      <c r="E4" s="81"/>
      <c r="F4" s="82"/>
      <c r="G4" s="82"/>
      <c r="H4" s="82"/>
    </row>
    <row r="5" spans="1:14" s="181" customFormat="1" x14ac:dyDescent="0.25">
      <c r="B5" s="180" t="s">
        <v>202</v>
      </c>
      <c r="C5" s="81"/>
      <c r="D5" s="81"/>
      <c r="E5" s="81"/>
      <c r="F5" s="82"/>
      <c r="G5" s="82"/>
      <c r="H5" s="82"/>
    </row>
    <row r="6" spans="1:14" x14ac:dyDescent="0.25">
      <c r="B6" s="180"/>
    </row>
    <row r="7" spans="1:14" ht="13.8" x14ac:dyDescent="0.25">
      <c r="A7" s="383"/>
      <c r="B7" s="182"/>
      <c r="C7" s="696" t="str">
        <f>VZ!B6</f>
        <v>Fakulteta za informacijske študije v Novem mestu</v>
      </c>
      <c r="D7" s="696"/>
      <c r="E7" s="696"/>
      <c r="F7" s="696"/>
      <c r="G7" s="696"/>
      <c r="H7" s="183"/>
    </row>
    <row r="8" spans="1:14" x14ac:dyDescent="0.25">
      <c r="L8" s="484" t="s">
        <v>636</v>
      </c>
      <c r="M8" s="415"/>
      <c r="N8" s="484"/>
    </row>
    <row r="9" spans="1:14" ht="13.8" thickBot="1" x14ac:dyDescent="0.3">
      <c r="F9" s="184"/>
      <c r="G9" s="184"/>
      <c r="H9" s="184"/>
      <c r="L9" s="415"/>
      <c r="M9" s="415"/>
      <c r="N9" s="415"/>
    </row>
    <row r="10" spans="1:14" ht="55.5" customHeight="1" x14ac:dyDescent="0.25">
      <c r="B10" s="185" t="s">
        <v>206</v>
      </c>
      <c r="C10" s="186" t="s">
        <v>44</v>
      </c>
      <c r="D10" s="187" t="s">
        <v>45</v>
      </c>
      <c r="E10" s="187" t="s">
        <v>629</v>
      </c>
      <c r="F10" s="187" t="s">
        <v>638</v>
      </c>
      <c r="G10" s="187" t="s">
        <v>639</v>
      </c>
      <c r="H10" s="188" t="s">
        <v>640</v>
      </c>
      <c r="L10" s="428" t="s">
        <v>471</v>
      </c>
      <c r="M10" s="429" t="s">
        <v>420</v>
      </c>
      <c r="N10" s="428" t="s">
        <v>586</v>
      </c>
    </row>
    <row r="11" spans="1:14" x14ac:dyDescent="0.25">
      <c r="A11" s="189"/>
      <c r="B11" s="190" t="s">
        <v>46</v>
      </c>
      <c r="C11" s="191" t="s">
        <v>47</v>
      </c>
      <c r="D11" s="191" t="s">
        <v>48</v>
      </c>
      <c r="E11" s="192">
        <v>4</v>
      </c>
      <c r="F11" s="192">
        <v>5</v>
      </c>
      <c r="G11" s="192">
        <v>6</v>
      </c>
      <c r="H11" s="193" t="s">
        <v>389</v>
      </c>
      <c r="L11" s="430" t="s">
        <v>406</v>
      </c>
      <c r="M11" s="431">
        <f>G42</f>
        <v>1000</v>
      </c>
      <c r="N11" s="430"/>
    </row>
    <row r="12" spans="1:14" ht="33" customHeight="1" x14ac:dyDescent="0.25">
      <c r="A12" s="189"/>
      <c r="B12" s="194"/>
      <c r="C12" s="195" t="s">
        <v>291</v>
      </c>
      <c r="D12" s="196">
        <v>401</v>
      </c>
      <c r="E12" s="197">
        <f>+E13+E42</f>
        <v>1006357</v>
      </c>
      <c r="F12" s="197">
        <f>+F13+F42</f>
        <v>1320486</v>
      </c>
      <c r="G12" s="197">
        <f>+G13+G42</f>
        <v>1685331</v>
      </c>
      <c r="H12" s="198">
        <f t="shared" ref="H12:H24" si="0">IF(F12=0,"-",G12/F12)</f>
        <v>1.2762960001090509</v>
      </c>
      <c r="L12" s="430"/>
      <c r="M12" s="430"/>
      <c r="N12" s="430"/>
    </row>
    <row r="13" spans="1:14" ht="33" customHeight="1" x14ac:dyDescent="0.25">
      <c r="A13" s="189"/>
      <c r="B13" s="194"/>
      <c r="C13" s="195" t="s">
        <v>292</v>
      </c>
      <c r="D13" s="196">
        <f t="shared" ref="D13:D25" si="1">D12+1</f>
        <v>402</v>
      </c>
      <c r="E13" s="197">
        <f>+E14+E31</f>
        <v>977452</v>
      </c>
      <c r="F13" s="197">
        <f>+F14+F31</f>
        <v>1317375</v>
      </c>
      <c r="G13" s="197">
        <f>+G14+G31</f>
        <v>1684331</v>
      </c>
      <c r="H13" s="198">
        <f t="shared" si="0"/>
        <v>1.2785509061580795</v>
      </c>
      <c r="L13" s="430"/>
      <c r="M13" s="430"/>
      <c r="N13" s="430"/>
    </row>
    <row r="14" spans="1:14" ht="33" customHeight="1" x14ac:dyDescent="0.25">
      <c r="A14" s="189"/>
      <c r="B14" s="194"/>
      <c r="C14" s="195" t="s">
        <v>293</v>
      </c>
      <c r="D14" s="196">
        <f t="shared" si="1"/>
        <v>403</v>
      </c>
      <c r="E14" s="197">
        <f>+E15+E18+E21+E24+E29+E30</f>
        <v>879870</v>
      </c>
      <c r="F14" s="197">
        <f>+F15+F18+F21+F24+F29+F30</f>
        <v>905329</v>
      </c>
      <c r="G14" s="197">
        <f>+G15+G18+G21+G24+G29+G30</f>
        <v>1209588</v>
      </c>
      <c r="H14" s="198">
        <f t="shared" si="0"/>
        <v>1.3360756145003641</v>
      </c>
      <c r="L14" s="430"/>
      <c r="M14" s="430"/>
      <c r="N14" s="430"/>
    </row>
    <row r="15" spans="1:14" ht="33" customHeight="1" x14ac:dyDescent="0.25">
      <c r="A15" s="189"/>
      <c r="B15" s="194"/>
      <c r="C15" s="195" t="s">
        <v>294</v>
      </c>
      <c r="D15" s="196">
        <f t="shared" si="1"/>
        <v>404</v>
      </c>
      <c r="E15" s="197">
        <f>SUM(E16:E17)</f>
        <v>818001</v>
      </c>
      <c r="F15" s="197">
        <f>SUM(F16:F17)</f>
        <v>832646</v>
      </c>
      <c r="G15" s="197">
        <f>SUM(G16:G17)</f>
        <v>1001402</v>
      </c>
      <c r="H15" s="198">
        <f t="shared" si="0"/>
        <v>1.2026743658169259</v>
      </c>
      <c r="L15" s="430"/>
      <c r="M15" s="430"/>
      <c r="N15" s="430"/>
    </row>
    <row r="16" spans="1:14" ht="33" customHeight="1" x14ac:dyDescent="0.25">
      <c r="A16" s="189"/>
      <c r="B16" s="199" t="s">
        <v>50</v>
      </c>
      <c r="C16" s="200" t="s">
        <v>51</v>
      </c>
      <c r="D16" s="196">
        <f t="shared" si="1"/>
        <v>405</v>
      </c>
      <c r="E16" s="30">
        <v>818001</v>
      </c>
      <c r="F16" s="30">
        <v>832646</v>
      </c>
      <c r="G16" s="30">
        <v>1001402</v>
      </c>
      <c r="H16" s="201">
        <f t="shared" si="0"/>
        <v>1.2026743658169259</v>
      </c>
      <c r="L16" s="430"/>
      <c r="M16" s="430"/>
      <c r="N16" s="430"/>
    </row>
    <row r="17" spans="1:14" ht="33" customHeight="1" x14ac:dyDescent="0.25">
      <c r="A17" s="189"/>
      <c r="B17" s="199" t="s">
        <v>50</v>
      </c>
      <c r="C17" s="200" t="s">
        <v>52</v>
      </c>
      <c r="D17" s="196">
        <f t="shared" si="1"/>
        <v>406</v>
      </c>
      <c r="E17" s="30"/>
      <c r="F17" s="30"/>
      <c r="G17" s="30"/>
      <c r="H17" s="201" t="str">
        <f t="shared" si="0"/>
        <v>-</v>
      </c>
      <c r="L17" s="430"/>
      <c r="M17" s="430"/>
      <c r="N17" s="430"/>
    </row>
    <row r="18" spans="1:14" ht="33" customHeight="1" x14ac:dyDescent="0.25">
      <c r="A18" s="189"/>
      <c r="B18" s="194"/>
      <c r="C18" s="195" t="s">
        <v>295</v>
      </c>
      <c r="D18" s="196">
        <f t="shared" si="1"/>
        <v>407</v>
      </c>
      <c r="E18" s="197">
        <f>SUM(E19:E20)</f>
        <v>4000</v>
      </c>
      <c r="F18" s="197">
        <f>SUM(F19:F20)</f>
        <v>0</v>
      </c>
      <c r="G18" s="197">
        <f>SUM(G19:G20)</f>
        <v>0</v>
      </c>
      <c r="H18" s="198" t="str">
        <f t="shared" si="0"/>
        <v>-</v>
      </c>
      <c r="L18" s="430"/>
      <c r="M18" s="430"/>
      <c r="N18" s="430"/>
    </row>
    <row r="19" spans="1:14" ht="33" customHeight="1" x14ac:dyDescent="0.25">
      <c r="A19" s="189"/>
      <c r="B19" s="199" t="s">
        <v>53</v>
      </c>
      <c r="C19" s="200" t="s">
        <v>54</v>
      </c>
      <c r="D19" s="196">
        <f t="shared" si="1"/>
        <v>408</v>
      </c>
      <c r="E19" s="30">
        <v>4000</v>
      </c>
      <c r="F19" s="30">
        <v>0</v>
      </c>
      <c r="G19" s="30"/>
      <c r="H19" s="201" t="str">
        <f t="shared" si="0"/>
        <v>-</v>
      </c>
      <c r="L19" s="430" t="s">
        <v>406</v>
      </c>
      <c r="M19" s="430">
        <f>SUM(M12:M18)</f>
        <v>0</v>
      </c>
      <c r="N19" s="430"/>
    </row>
    <row r="20" spans="1:14" ht="33" customHeight="1" x14ac:dyDescent="0.25">
      <c r="A20" s="189"/>
      <c r="B20" s="199" t="s">
        <v>53</v>
      </c>
      <c r="C20" s="200" t="s">
        <v>55</v>
      </c>
      <c r="D20" s="196">
        <f t="shared" si="1"/>
        <v>409</v>
      </c>
      <c r="E20" s="30"/>
      <c r="F20" s="30"/>
      <c r="G20" s="30"/>
      <c r="H20" s="201" t="str">
        <f t="shared" si="0"/>
        <v>-</v>
      </c>
      <c r="L20" s="415" t="s">
        <v>436</v>
      </c>
      <c r="M20" s="432">
        <f>M11-M19</f>
        <v>1000</v>
      </c>
      <c r="N20" s="415"/>
    </row>
    <row r="21" spans="1:14" ht="33" customHeight="1" x14ac:dyDescent="0.25">
      <c r="A21" s="189"/>
      <c r="B21" s="194"/>
      <c r="C21" s="195" t="s">
        <v>296</v>
      </c>
      <c r="D21" s="196">
        <f t="shared" si="1"/>
        <v>410</v>
      </c>
      <c r="E21" s="197">
        <f>SUM(E22:E23)</f>
        <v>0</v>
      </c>
      <c r="F21" s="197">
        <f>SUM(F22:F23)</f>
        <v>0</v>
      </c>
      <c r="G21" s="197">
        <f>SUM(G22:G23)</f>
        <v>0</v>
      </c>
      <c r="H21" s="198" t="str">
        <f t="shared" si="0"/>
        <v>-</v>
      </c>
    </row>
    <row r="22" spans="1:14" ht="33" customHeight="1" x14ac:dyDescent="0.25">
      <c r="B22" s="199" t="s">
        <v>56</v>
      </c>
      <c r="C22" s="200" t="s">
        <v>57</v>
      </c>
      <c r="D22" s="196">
        <f t="shared" si="1"/>
        <v>411</v>
      </c>
      <c r="E22" s="30"/>
      <c r="F22" s="30"/>
      <c r="G22" s="30"/>
      <c r="H22" s="201" t="str">
        <f t="shared" si="0"/>
        <v>-</v>
      </c>
    </row>
    <row r="23" spans="1:14" ht="33" customHeight="1" x14ac:dyDescent="0.25">
      <c r="B23" s="199" t="s">
        <v>56</v>
      </c>
      <c r="C23" s="200" t="s">
        <v>58</v>
      </c>
      <c r="D23" s="202">
        <f t="shared" si="1"/>
        <v>412</v>
      </c>
      <c r="E23" s="30"/>
      <c r="F23" s="30"/>
      <c r="G23" s="30"/>
      <c r="H23" s="201" t="str">
        <f t="shared" si="0"/>
        <v>-</v>
      </c>
    </row>
    <row r="24" spans="1:14" ht="33" customHeight="1" x14ac:dyDescent="0.25">
      <c r="B24" s="194"/>
      <c r="C24" s="195" t="s">
        <v>297</v>
      </c>
      <c r="D24" s="196">
        <f t="shared" si="1"/>
        <v>413</v>
      </c>
      <c r="E24" s="197">
        <f>SUM(E25:E28)</f>
        <v>0</v>
      </c>
      <c r="F24" s="197">
        <f>SUM(F25:F28)</f>
        <v>0</v>
      </c>
      <c r="G24" s="197">
        <f>SUM(G25:G28)</f>
        <v>0</v>
      </c>
      <c r="H24" s="198" t="str">
        <f t="shared" si="0"/>
        <v>-</v>
      </c>
    </row>
    <row r="25" spans="1:14" ht="33" customHeight="1" x14ac:dyDescent="0.25">
      <c r="B25" s="199" t="s">
        <v>59</v>
      </c>
      <c r="C25" s="200" t="s">
        <v>60</v>
      </c>
      <c r="D25" s="196">
        <f t="shared" si="1"/>
        <v>414</v>
      </c>
      <c r="E25" s="30"/>
      <c r="F25" s="30"/>
      <c r="G25" s="30"/>
      <c r="H25" s="201" t="str">
        <f t="shared" ref="H25:H30" si="2">IF(F25=0,"-",G25/F25)</f>
        <v>-</v>
      </c>
    </row>
    <row r="26" spans="1:14" ht="33" customHeight="1" x14ac:dyDescent="0.25">
      <c r="B26" s="199" t="s">
        <v>59</v>
      </c>
      <c r="C26" s="200" t="s">
        <v>61</v>
      </c>
      <c r="D26" s="202">
        <f t="shared" ref="D26:D31" si="3">D25+1</f>
        <v>415</v>
      </c>
      <c r="E26" s="30"/>
      <c r="F26" s="30"/>
      <c r="G26" s="30"/>
      <c r="H26" s="201" t="str">
        <f t="shared" si="2"/>
        <v>-</v>
      </c>
    </row>
    <row r="27" spans="1:14" ht="33" customHeight="1" x14ac:dyDescent="0.25">
      <c r="B27" s="199" t="s">
        <v>62</v>
      </c>
      <c r="C27" s="200" t="s">
        <v>63</v>
      </c>
      <c r="D27" s="202">
        <f t="shared" si="3"/>
        <v>416</v>
      </c>
      <c r="E27" s="30"/>
      <c r="F27" s="30"/>
      <c r="G27" s="30"/>
      <c r="H27" s="201" t="str">
        <f t="shared" si="2"/>
        <v>-</v>
      </c>
    </row>
    <row r="28" spans="1:14" ht="33" customHeight="1" x14ac:dyDescent="0.25">
      <c r="B28" s="199" t="s">
        <v>62</v>
      </c>
      <c r="C28" s="200" t="s">
        <v>64</v>
      </c>
      <c r="D28" s="202">
        <f t="shared" si="3"/>
        <v>417</v>
      </c>
      <c r="E28" s="30"/>
      <c r="F28" s="30"/>
      <c r="G28" s="30"/>
      <c r="H28" s="201" t="str">
        <f t="shared" si="2"/>
        <v>-</v>
      </c>
    </row>
    <row r="29" spans="1:14" ht="33" customHeight="1" x14ac:dyDescent="0.25">
      <c r="B29" s="199" t="s">
        <v>65</v>
      </c>
      <c r="C29" s="195" t="s">
        <v>66</v>
      </c>
      <c r="D29" s="202">
        <f t="shared" si="3"/>
        <v>418</v>
      </c>
      <c r="E29" s="30"/>
      <c r="F29" s="30"/>
      <c r="G29" s="30"/>
      <c r="H29" s="201" t="str">
        <f t="shared" si="2"/>
        <v>-</v>
      </c>
    </row>
    <row r="30" spans="1:14" ht="33" customHeight="1" x14ac:dyDescent="0.25">
      <c r="B30" s="199" t="s">
        <v>67</v>
      </c>
      <c r="C30" s="195" t="s">
        <v>68</v>
      </c>
      <c r="D30" s="202">
        <f t="shared" si="3"/>
        <v>419</v>
      </c>
      <c r="E30" s="30">
        <v>57869</v>
      </c>
      <c r="F30" s="30">
        <v>72683</v>
      </c>
      <c r="G30" s="30">
        <v>208186</v>
      </c>
      <c r="H30" s="201">
        <f t="shared" si="2"/>
        <v>2.8643011433209966</v>
      </c>
    </row>
    <row r="31" spans="1:14" ht="33" customHeight="1" x14ac:dyDescent="0.25">
      <c r="B31" s="203"/>
      <c r="C31" s="195" t="s">
        <v>298</v>
      </c>
      <c r="D31" s="202">
        <f t="shared" si="3"/>
        <v>420</v>
      </c>
      <c r="E31" s="197">
        <f>SUM(E32:E41)</f>
        <v>97582</v>
      </c>
      <c r="F31" s="197">
        <f>SUM(F32:F41)</f>
        <v>412046</v>
      </c>
      <c r="G31" s="197">
        <f>SUM(G32:G41)</f>
        <v>474743</v>
      </c>
      <c r="H31" s="198">
        <f>IF(F31=0,"-",G31/F31)</f>
        <v>1.1521601957063046</v>
      </c>
    </row>
    <row r="32" spans="1:14" ht="33" customHeight="1" x14ac:dyDescent="0.25">
      <c r="B32" s="199" t="s">
        <v>69</v>
      </c>
      <c r="C32" s="200" t="s">
        <v>70</v>
      </c>
      <c r="D32" s="202">
        <f>D31+1</f>
        <v>421</v>
      </c>
      <c r="E32" s="30">
        <v>97582</v>
      </c>
      <c r="F32" s="30">
        <v>167470</v>
      </c>
      <c r="G32" s="30">
        <v>172124</v>
      </c>
      <c r="H32" s="201">
        <f t="shared" ref="H32:H41" si="4">IF(F32=0,"-",G32/F32)</f>
        <v>1.0277900519496028</v>
      </c>
    </row>
    <row r="33" spans="2:8" ht="33" customHeight="1" x14ac:dyDescent="0.25">
      <c r="B33" s="199" t="s">
        <v>71</v>
      </c>
      <c r="C33" s="200" t="s">
        <v>72</v>
      </c>
      <c r="D33" s="202">
        <f t="shared" ref="D33:D42" si="5">D32+1</f>
        <v>422</v>
      </c>
      <c r="E33" s="30"/>
      <c r="F33" s="30"/>
      <c r="G33" s="30"/>
      <c r="H33" s="201" t="str">
        <f t="shared" si="4"/>
        <v>-</v>
      </c>
    </row>
    <row r="34" spans="2:8" ht="33" customHeight="1" x14ac:dyDescent="0.25">
      <c r="B34" s="199" t="s">
        <v>182</v>
      </c>
      <c r="C34" s="200" t="s">
        <v>183</v>
      </c>
      <c r="D34" s="202">
        <f t="shared" si="5"/>
        <v>423</v>
      </c>
      <c r="E34" s="30"/>
      <c r="F34" s="30"/>
      <c r="G34" s="30"/>
      <c r="H34" s="201" t="str">
        <f t="shared" si="4"/>
        <v>-</v>
      </c>
    </row>
    <row r="35" spans="2:8" ht="33" customHeight="1" x14ac:dyDescent="0.25">
      <c r="B35" s="199" t="s">
        <v>73</v>
      </c>
      <c r="C35" s="200" t="s">
        <v>74</v>
      </c>
      <c r="D35" s="196">
        <f t="shared" si="5"/>
        <v>424</v>
      </c>
      <c r="E35" s="30"/>
      <c r="F35" s="30"/>
      <c r="G35" s="30"/>
      <c r="H35" s="201" t="str">
        <f t="shared" si="4"/>
        <v>-</v>
      </c>
    </row>
    <row r="36" spans="2:8" ht="33" customHeight="1" x14ac:dyDescent="0.25">
      <c r="B36" s="199" t="s">
        <v>75</v>
      </c>
      <c r="C36" s="200" t="s">
        <v>76</v>
      </c>
      <c r="D36" s="202">
        <f t="shared" si="5"/>
        <v>425</v>
      </c>
      <c r="E36" s="30"/>
      <c r="F36" s="30"/>
      <c r="G36" s="30"/>
      <c r="H36" s="201" t="str">
        <f t="shared" si="4"/>
        <v>-</v>
      </c>
    </row>
    <row r="37" spans="2:8" ht="33" customHeight="1" x14ac:dyDescent="0.25">
      <c r="B37" s="199" t="s">
        <v>77</v>
      </c>
      <c r="C37" s="200" t="s">
        <v>78</v>
      </c>
      <c r="D37" s="196">
        <f>D36+1</f>
        <v>426</v>
      </c>
      <c r="E37" s="30"/>
      <c r="F37" s="30"/>
      <c r="G37" s="30"/>
      <c r="H37" s="201" t="str">
        <f t="shared" si="4"/>
        <v>-</v>
      </c>
    </row>
    <row r="38" spans="2:8" ht="33" customHeight="1" x14ac:dyDescent="0.25">
      <c r="B38" s="199" t="s">
        <v>79</v>
      </c>
      <c r="C38" s="200" t="s">
        <v>80</v>
      </c>
      <c r="D38" s="196">
        <f>D37+1</f>
        <v>427</v>
      </c>
      <c r="E38" s="30"/>
      <c r="F38" s="30">
        <v>1250</v>
      </c>
      <c r="G38" s="30"/>
      <c r="H38" s="201">
        <f t="shared" si="4"/>
        <v>0</v>
      </c>
    </row>
    <row r="39" spans="2:8" ht="33" customHeight="1" x14ac:dyDescent="0.25">
      <c r="B39" s="199" t="s">
        <v>81</v>
      </c>
      <c r="C39" s="200" t="s">
        <v>82</v>
      </c>
      <c r="D39" s="196">
        <f>D38+1</f>
        <v>428</v>
      </c>
      <c r="E39" s="30"/>
      <c r="F39" s="30"/>
      <c r="G39" s="30"/>
      <c r="H39" s="201" t="str">
        <f t="shared" si="4"/>
        <v>-</v>
      </c>
    </row>
    <row r="40" spans="2:8" ht="33" customHeight="1" x14ac:dyDescent="0.25">
      <c r="B40" s="199" t="s">
        <v>83</v>
      </c>
      <c r="C40" s="200" t="s">
        <v>84</v>
      </c>
      <c r="D40" s="196">
        <f>D39+1</f>
        <v>429</v>
      </c>
      <c r="E40" s="30"/>
      <c r="F40" s="30">
        <v>243326</v>
      </c>
      <c r="G40" s="30">
        <v>302619</v>
      </c>
      <c r="H40" s="201">
        <f t="shared" si="4"/>
        <v>1.2436772067103392</v>
      </c>
    </row>
    <row r="41" spans="2:8" ht="33" customHeight="1" x14ac:dyDescent="0.25">
      <c r="B41" s="199" t="s">
        <v>85</v>
      </c>
      <c r="C41" s="200" t="s">
        <v>86</v>
      </c>
      <c r="D41" s="196">
        <f>D40+1</f>
        <v>430</v>
      </c>
      <c r="E41" s="30"/>
      <c r="F41" s="30"/>
      <c r="G41" s="30"/>
      <c r="H41" s="201" t="str">
        <f t="shared" si="4"/>
        <v>-</v>
      </c>
    </row>
    <row r="42" spans="2:8" ht="33" customHeight="1" x14ac:dyDescent="0.25">
      <c r="B42" s="194"/>
      <c r="C42" s="195" t="s">
        <v>299</v>
      </c>
      <c r="D42" s="196">
        <f t="shared" si="5"/>
        <v>431</v>
      </c>
      <c r="E42" s="197">
        <f>SUM(E43:E47)</f>
        <v>28905</v>
      </c>
      <c r="F42" s="197">
        <f>SUM(F43:F47)</f>
        <v>3111</v>
      </c>
      <c r="G42" s="197">
        <f>SUM(G43:G47)</f>
        <v>1000</v>
      </c>
      <c r="H42" s="198">
        <f>IF(F42=0,"-",G42/F42)</f>
        <v>0.32144005143040821</v>
      </c>
    </row>
    <row r="43" spans="2:8" ht="33" customHeight="1" x14ac:dyDescent="0.25">
      <c r="B43" s="199" t="s">
        <v>69</v>
      </c>
      <c r="C43" s="200" t="s">
        <v>87</v>
      </c>
      <c r="D43" s="196">
        <f t="shared" ref="D43:D51" si="6">D42+1</f>
        <v>432</v>
      </c>
      <c r="E43" s="30">
        <v>28905</v>
      </c>
      <c r="F43" s="30">
        <v>3111</v>
      </c>
      <c r="G43" s="30">
        <v>1000</v>
      </c>
      <c r="H43" s="201">
        <f t="shared" ref="H43:H57" si="7">IF(F43=0,"-",G43/F43)</f>
        <v>0.32144005143040821</v>
      </c>
    </row>
    <row r="44" spans="2:8" ht="33" customHeight="1" x14ac:dyDescent="0.25">
      <c r="B44" s="199" t="s">
        <v>71</v>
      </c>
      <c r="C44" s="200" t="s">
        <v>72</v>
      </c>
      <c r="D44" s="196">
        <f t="shared" si="6"/>
        <v>433</v>
      </c>
      <c r="E44" s="30"/>
      <c r="F44" s="30"/>
      <c r="G44" s="30"/>
      <c r="H44" s="201" t="str">
        <f t="shared" si="7"/>
        <v>-</v>
      </c>
    </row>
    <row r="45" spans="2:8" ht="33" customHeight="1" x14ac:dyDescent="0.25">
      <c r="B45" s="199" t="s">
        <v>88</v>
      </c>
      <c r="C45" s="200" t="s">
        <v>89</v>
      </c>
      <c r="D45" s="196">
        <f t="shared" si="6"/>
        <v>434</v>
      </c>
      <c r="E45" s="30"/>
      <c r="F45" s="30"/>
      <c r="G45" s="30"/>
      <c r="H45" s="201" t="str">
        <f t="shared" si="7"/>
        <v>-</v>
      </c>
    </row>
    <row r="46" spans="2:8" ht="33" customHeight="1" x14ac:dyDescent="0.25">
      <c r="B46" s="199" t="s">
        <v>182</v>
      </c>
      <c r="C46" s="200" t="s">
        <v>183</v>
      </c>
      <c r="D46" s="196">
        <f t="shared" si="6"/>
        <v>435</v>
      </c>
      <c r="E46" s="30"/>
      <c r="F46" s="30"/>
      <c r="G46" s="30"/>
      <c r="H46" s="201" t="str">
        <f t="shared" si="7"/>
        <v>-</v>
      </c>
    </row>
    <row r="47" spans="2:8" ht="33" customHeight="1" x14ac:dyDescent="0.25">
      <c r="B47" s="199" t="s">
        <v>73</v>
      </c>
      <c r="C47" s="200" t="s">
        <v>90</v>
      </c>
      <c r="D47" s="196">
        <f t="shared" si="6"/>
        <v>436</v>
      </c>
      <c r="E47" s="30"/>
      <c r="F47" s="30"/>
      <c r="G47" s="30"/>
      <c r="H47" s="201" t="str">
        <f t="shared" si="7"/>
        <v>-</v>
      </c>
    </row>
    <row r="48" spans="2:8" ht="33" customHeight="1" x14ac:dyDescent="0.25">
      <c r="B48" s="194"/>
      <c r="C48" s="195" t="s">
        <v>300</v>
      </c>
      <c r="D48" s="196">
        <f t="shared" si="6"/>
        <v>437</v>
      </c>
      <c r="E48" s="197">
        <f>+E49+E92</f>
        <v>971798</v>
      </c>
      <c r="F48" s="197">
        <f>+F49+F92</f>
        <v>1183386</v>
      </c>
      <c r="G48" s="197">
        <f>+G49+G92</f>
        <v>1599786</v>
      </c>
      <c r="H48" s="198">
        <f t="shared" si="7"/>
        <v>1.3518716631766812</v>
      </c>
    </row>
    <row r="49" spans="2:8" ht="33" customHeight="1" x14ac:dyDescent="0.25">
      <c r="B49" s="194"/>
      <c r="C49" s="195" t="s">
        <v>301</v>
      </c>
      <c r="D49" s="196">
        <f t="shared" si="6"/>
        <v>438</v>
      </c>
      <c r="E49" s="197">
        <f>+E50+E58+E64+E75+E76+E77+E78+E79+E80+E81</f>
        <v>947704</v>
      </c>
      <c r="F49" s="197">
        <f>+F50+F58+F64+F75+F76+F77+F78+F79+F80+F81</f>
        <v>1183386</v>
      </c>
      <c r="G49" s="197">
        <f>+G50+G58+G64+G75+G76+G77+G78+G79+G80+G81</f>
        <v>1598786</v>
      </c>
      <c r="H49" s="198">
        <f t="shared" si="7"/>
        <v>1.351026630364057</v>
      </c>
    </row>
    <row r="50" spans="2:8" ht="33" customHeight="1" x14ac:dyDescent="0.25">
      <c r="B50" s="194"/>
      <c r="C50" s="195" t="s">
        <v>302</v>
      </c>
      <c r="D50" s="196">
        <f t="shared" si="6"/>
        <v>439</v>
      </c>
      <c r="E50" s="197">
        <f>SUM(E51:E57)</f>
        <v>625521</v>
      </c>
      <c r="F50" s="197">
        <f>SUM(F51:F57)</f>
        <v>611363</v>
      </c>
      <c r="G50" s="197">
        <f>SUM(G51:G57)</f>
        <v>851729</v>
      </c>
      <c r="H50" s="198">
        <f t="shared" si="7"/>
        <v>1.3931641267135892</v>
      </c>
    </row>
    <row r="51" spans="2:8" ht="33" customHeight="1" x14ac:dyDescent="0.25">
      <c r="B51" s="199" t="s">
        <v>91</v>
      </c>
      <c r="C51" s="200" t="s">
        <v>92</v>
      </c>
      <c r="D51" s="202">
        <f t="shared" si="6"/>
        <v>440</v>
      </c>
      <c r="E51" s="30">
        <v>568431</v>
      </c>
      <c r="F51" s="30">
        <f>555200+129</f>
        <v>555329</v>
      </c>
      <c r="G51" s="30">
        <v>760457</v>
      </c>
      <c r="H51" s="201">
        <f t="shared" si="7"/>
        <v>1.3693810335854961</v>
      </c>
    </row>
    <row r="52" spans="2:8" ht="33" customHeight="1" x14ac:dyDescent="0.25">
      <c r="B52" s="199" t="s">
        <v>93</v>
      </c>
      <c r="C52" s="200" t="s">
        <v>16</v>
      </c>
      <c r="D52" s="196">
        <f t="shared" ref="D52:D58" si="8">D51+1</f>
        <v>441</v>
      </c>
      <c r="E52" s="30">
        <v>16451</v>
      </c>
      <c r="F52" s="30">
        <v>13884</v>
      </c>
      <c r="G52" s="30">
        <v>19230</v>
      </c>
      <c r="H52" s="201">
        <f t="shared" si="7"/>
        <v>1.38504753673293</v>
      </c>
    </row>
    <row r="53" spans="2:8" ht="33" customHeight="1" x14ac:dyDescent="0.25">
      <c r="B53" s="199" t="s">
        <v>94</v>
      </c>
      <c r="C53" s="200" t="s">
        <v>95</v>
      </c>
      <c r="D53" s="196">
        <f t="shared" si="8"/>
        <v>442</v>
      </c>
      <c r="E53" s="30">
        <v>40639</v>
      </c>
      <c r="F53" s="30">
        <v>42150</v>
      </c>
      <c r="G53" s="30">
        <v>72042</v>
      </c>
      <c r="H53" s="201">
        <f t="shared" si="7"/>
        <v>1.7091814946619217</v>
      </c>
    </row>
    <row r="54" spans="2:8" ht="33" customHeight="1" x14ac:dyDescent="0.25">
      <c r="B54" s="199" t="s">
        <v>96</v>
      </c>
      <c r="C54" s="200" t="s">
        <v>97</v>
      </c>
      <c r="D54" s="202">
        <f t="shared" si="8"/>
        <v>443</v>
      </c>
      <c r="E54" s="30"/>
      <c r="F54" s="30"/>
      <c r="G54" s="30"/>
      <c r="H54" s="201" t="str">
        <f t="shared" si="7"/>
        <v>-</v>
      </c>
    </row>
    <row r="55" spans="2:8" ht="33" customHeight="1" x14ac:dyDescent="0.25">
      <c r="B55" s="199" t="s">
        <v>98</v>
      </c>
      <c r="C55" s="200" t="s">
        <v>99</v>
      </c>
      <c r="D55" s="202">
        <f t="shared" si="8"/>
        <v>444</v>
      </c>
      <c r="E55" s="30"/>
      <c r="F55" s="30"/>
      <c r="G55" s="30"/>
      <c r="H55" s="201" t="str">
        <f t="shared" si="7"/>
        <v>-</v>
      </c>
    </row>
    <row r="56" spans="2:8" ht="33" customHeight="1" x14ac:dyDescent="0.25">
      <c r="B56" s="199" t="s">
        <v>100</v>
      </c>
      <c r="C56" s="200" t="s">
        <v>101</v>
      </c>
      <c r="D56" s="196">
        <f t="shared" si="8"/>
        <v>445</v>
      </c>
      <c r="E56" s="30"/>
      <c r="F56" s="30"/>
      <c r="G56" s="30"/>
      <c r="H56" s="201" t="str">
        <f t="shared" si="7"/>
        <v>-</v>
      </c>
    </row>
    <row r="57" spans="2:8" ht="33" customHeight="1" x14ac:dyDescent="0.25">
      <c r="B57" s="199" t="s">
        <v>102</v>
      </c>
      <c r="C57" s="200" t="s">
        <v>103</v>
      </c>
      <c r="D57" s="202">
        <f t="shared" si="8"/>
        <v>446</v>
      </c>
      <c r="E57" s="30"/>
      <c r="F57" s="30">
        <v>0</v>
      </c>
      <c r="G57" s="30"/>
      <c r="H57" s="201" t="str">
        <f t="shared" si="7"/>
        <v>-</v>
      </c>
    </row>
    <row r="58" spans="2:8" ht="33" customHeight="1" x14ac:dyDescent="0.25">
      <c r="B58" s="194"/>
      <c r="C58" s="195" t="s">
        <v>303</v>
      </c>
      <c r="D58" s="196">
        <f t="shared" si="8"/>
        <v>447</v>
      </c>
      <c r="E58" s="197">
        <f>SUM(E59:E63)</f>
        <v>90944</v>
      </c>
      <c r="F58" s="197">
        <f>SUM(F59:F63)</f>
        <v>89175</v>
      </c>
      <c r="G58" s="197">
        <f>SUM(G59:G63)</f>
        <v>125798</v>
      </c>
      <c r="H58" s="198">
        <f>IF(F58=0,"-",G58/F58)</f>
        <v>1.4106868516961031</v>
      </c>
    </row>
    <row r="59" spans="2:8" ht="33" customHeight="1" x14ac:dyDescent="0.25">
      <c r="B59" s="199" t="s">
        <v>104</v>
      </c>
      <c r="C59" s="200" t="s">
        <v>105</v>
      </c>
      <c r="D59" s="202">
        <f t="shared" ref="D59:D65" si="9">D58+1</f>
        <v>448</v>
      </c>
      <c r="E59" s="30">
        <v>49288</v>
      </c>
      <c r="F59" s="30">
        <v>47712</v>
      </c>
      <c r="G59" s="30">
        <v>64681</v>
      </c>
      <c r="H59" s="201">
        <f t="shared" ref="H59:H82" si="10">IF(F59=0,"-",G59/F59)</f>
        <v>1.3556547619047619</v>
      </c>
    </row>
    <row r="60" spans="2:8" ht="33" customHeight="1" x14ac:dyDescent="0.25">
      <c r="B60" s="199" t="s">
        <v>106</v>
      </c>
      <c r="C60" s="200" t="s">
        <v>107</v>
      </c>
      <c r="D60" s="196">
        <f t="shared" si="9"/>
        <v>449</v>
      </c>
      <c r="E60" s="30">
        <v>39486</v>
      </c>
      <c r="F60" s="30">
        <f>35334+2855</f>
        <v>38189</v>
      </c>
      <c r="G60" s="30">
        <v>51147</v>
      </c>
      <c r="H60" s="201">
        <f t="shared" si="10"/>
        <v>1.3393123674356491</v>
      </c>
    </row>
    <row r="61" spans="2:8" ht="33" customHeight="1" x14ac:dyDescent="0.25">
      <c r="B61" s="199" t="s">
        <v>108</v>
      </c>
      <c r="C61" s="200" t="s">
        <v>109</v>
      </c>
      <c r="D61" s="196">
        <f t="shared" si="9"/>
        <v>450</v>
      </c>
      <c r="E61" s="30">
        <v>563</v>
      </c>
      <c r="F61" s="30">
        <v>658</v>
      </c>
      <c r="G61" s="30">
        <v>467</v>
      </c>
      <c r="H61" s="201">
        <f t="shared" si="10"/>
        <v>0.70972644376899696</v>
      </c>
    </row>
    <row r="62" spans="2:8" ht="33" customHeight="1" x14ac:dyDescent="0.25">
      <c r="B62" s="199" t="s">
        <v>110</v>
      </c>
      <c r="C62" s="200" t="s">
        <v>111</v>
      </c>
      <c r="D62" s="202">
        <f t="shared" si="9"/>
        <v>451</v>
      </c>
      <c r="E62" s="30">
        <v>557</v>
      </c>
      <c r="F62" s="30">
        <v>539</v>
      </c>
      <c r="G62" s="30">
        <v>779</v>
      </c>
      <c r="H62" s="201">
        <f t="shared" si="10"/>
        <v>1.4452690166975881</v>
      </c>
    </row>
    <row r="63" spans="2:8" ht="33" customHeight="1" x14ac:dyDescent="0.25">
      <c r="B63" s="199" t="s">
        <v>112</v>
      </c>
      <c r="C63" s="200" t="s">
        <v>113</v>
      </c>
      <c r="D63" s="202">
        <f t="shared" si="9"/>
        <v>452</v>
      </c>
      <c r="E63" s="30">
        <v>1050</v>
      </c>
      <c r="F63" s="30">
        <v>2077</v>
      </c>
      <c r="G63" s="30">
        <v>8724</v>
      </c>
      <c r="H63" s="201">
        <f t="shared" si="10"/>
        <v>4.2002888781896965</v>
      </c>
    </row>
    <row r="64" spans="2:8" ht="33" customHeight="1" x14ac:dyDescent="0.25">
      <c r="B64" s="194"/>
      <c r="C64" s="195" t="s">
        <v>304</v>
      </c>
      <c r="D64" s="196">
        <f t="shared" si="9"/>
        <v>453</v>
      </c>
      <c r="E64" s="197">
        <f>SUM(E65:E74)</f>
        <v>225516</v>
      </c>
      <c r="F64" s="197">
        <f>SUM(F65:F74)</f>
        <v>467543</v>
      </c>
      <c r="G64" s="197">
        <f>SUM(G65:G74)</f>
        <v>597649</v>
      </c>
      <c r="H64" s="198">
        <f t="shared" si="10"/>
        <v>1.2782760088376899</v>
      </c>
    </row>
    <row r="65" spans="2:8" ht="33" customHeight="1" x14ac:dyDescent="0.25">
      <c r="B65" s="199" t="s">
        <v>114</v>
      </c>
      <c r="C65" s="200" t="s">
        <v>115</v>
      </c>
      <c r="D65" s="202">
        <f t="shared" si="9"/>
        <v>454</v>
      </c>
      <c r="E65" s="30">
        <v>87174</v>
      </c>
      <c r="F65" s="30">
        <v>91559</v>
      </c>
      <c r="G65" s="30">
        <f>175889+13293</f>
        <v>189182</v>
      </c>
      <c r="H65" s="201">
        <f t="shared" si="10"/>
        <v>2.0662305180266278</v>
      </c>
    </row>
    <row r="66" spans="2:8" ht="33" customHeight="1" x14ac:dyDescent="0.25">
      <c r="B66" s="199" t="s">
        <v>116</v>
      </c>
      <c r="C66" s="200" t="s">
        <v>117</v>
      </c>
      <c r="D66" s="196">
        <f t="shared" ref="D66:D79" si="11">D65+1</f>
        <v>455</v>
      </c>
      <c r="E66" s="30"/>
      <c r="F66" s="30"/>
      <c r="G66" s="30"/>
      <c r="H66" s="201" t="str">
        <f t="shared" si="10"/>
        <v>-</v>
      </c>
    </row>
    <row r="67" spans="2:8" ht="33" customHeight="1" x14ac:dyDescent="0.25">
      <c r="B67" s="199" t="s">
        <v>118</v>
      </c>
      <c r="C67" s="200" t="s">
        <v>119</v>
      </c>
      <c r="D67" s="196">
        <f t="shared" si="11"/>
        <v>456</v>
      </c>
      <c r="E67" s="30">
        <v>11090</v>
      </c>
      <c r="F67" s="30">
        <f>6242+1973+4646+1533</f>
        <v>14394</v>
      </c>
      <c r="G67" s="30">
        <v>21394</v>
      </c>
      <c r="H67" s="201">
        <f t="shared" si="10"/>
        <v>1.4863137418368764</v>
      </c>
    </row>
    <row r="68" spans="2:8" ht="33" customHeight="1" x14ac:dyDescent="0.25">
      <c r="B68" s="199" t="s">
        <v>120</v>
      </c>
      <c r="C68" s="200" t="s">
        <v>121</v>
      </c>
      <c r="D68" s="202">
        <f t="shared" si="11"/>
        <v>457</v>
      </c>
      <c r="E68" s="30"/>
      <c r="F68" s="30">
        <v>11896</v>
      </c>
      <c r="G68" s="30">
        <v>11896</v>
      </c>
      <c r="H68" s="201">
        <f t="shared" si="10"/>
        <v>1</v>
      </c>
    </row>
    <row r="69" spans="2:8" ht="33" customHeight="1" x14ac:dyDescent="0.25">
      <c r="B69" s="199" t="s">
        <v>122</v>
      </c>
      <c r="C69" s="200" t="s">
        <v>123</v>
      </c>
      <c r="D69" s="202">
        <f t="shared" si="11"/>
        <v>458</v>
      </c>
      <c r="E69" s="30">
        <v>32882</v>
      </c>
      <c r="F69" s="30">
        <f>35382+6923+288+4821+5403</f>
        <v>52817</v>
      </c>
      <c r="G69" s="30">
        <v>78300</v>
      </c>
      <c r="H69" s="201">
        <f t="shared" si="10"/>
        <v>1.4824772327091655</v>
      </c>
    </row>
    <row r="70" spans="2:8" ht="33" customHeight="1" x14ac:dyDescent="0.25">
      <c r="B70" s="199" t="s">
        <v>124</v>
      </c>
      <c r="C70" s="200" t="s">
        <v>125</v>
      </c>
      <c r="D70" s="196">
        <f t="shared" si="11"/>
        <v>459</v>
      </c>
      <c r="E70" s="30">
        <v>14821</v>
      </c>
      <c r="F70" s="30">
        <f>2872+11648+26855+3062</f>
        <v>44437</v>
      </c>
      <c r="G70" s="30">
        <v>44437</v>
      </c>
      <c r="H70" s="201">
        <f t="shared" si="10"/>
        <v>1</v>
      </c>
    </row>
    <row r="71" spans="2:8" ht="33" customHeight="1" x14ac:dyDescent="0.25">
      <c r="B71" s="199" t="s">
        <v>126</v>
      </c>
      <c r="C71" s="200" t="s">
        <v>127</v>
      </c>
      <c r="D71" s="202">
        <f t="shared" si="11"/>
        <v>460</v>
      </c>
      <c r="E71" s="30">
        <v>979</v>
      </c>
      <c r="F71" s="30"/>
      <c r="G71" s="30"/>
      <c r="H71" s="201" t="str">
        <f t="shared" si="10"/>
        <v>-</v>
      </c>
    </row>
    <row r="72" spans="2:8" ht="33" customHeight="1" x14ac:dyDescent="0.25">
      <c r="B72" s="199" t="s">
        <v>128</v>
      </c>
      <c r="C72" s="200" t="s">
        <v>129</v>
      </c>
      <c r="D72" s="196">
        <f t="shared" si="11"/>
        <v>461</v>
      </c>
      <c r="E72" s="30"/>
      <c r="F72" s="30"/>
      <c r="G72" s="30"/>
      <c r="H72" s="201" t="str">
        <f t="shared" si="10"/>
        <v>-</v>
      </c>
    </row>
    <row r="73" spans="2:8" ht="33" customHeight="1" x14ac:dyDescent="0.25">
      <c r="B73" s="199" t="s">
        <v>130</v>
      </c>
      <c r="C73" s="200" t="s">
        <v>37</v>
      </c>
      <c r="D73" s="196">
        <f>D72+1</f>
        <v>462</v>
      </c>
      <c r="E73" s="30"/>
      <c r="F73" s="30"/>
      <c r="G73" s="30"/>
      <c r="H73" s="201" t="str">
        <f t="shared" si="10"/>
        <v>-</v>
      </c>
    </row>
    <row r="74" spans="2:8" ht="33" customHeight="1" x14ac:dyDescent="0.25">
      <c r="B74" s="199" t="s">
        <v>131</v>
      </c>
      <c r="C74" s="200" t="s">
        <v>132</v>
      </c>
      <c r="D74" s="196">
        <f>D73+1</f>
        <v>463</v>
      </c>
      <c r="E74" s="30">
        <v>78570</v>
      </c>
      <c r="F74" s="30">
        <f>29385+1197+189+3863+93199+80002+37157+4252+119+118+1117+1842</f>
        <v>252440</v>
      </c>
      <c r="G74" s="30">
        <v>252440</v>
      </c>
      <c r="H74" s="201">
        <f t="shared" si="10"/>
        <v>1</v>
      </c>
    </row>
    <row r="75" spans="2:8" ht="33" customHeight="1" x14ac:dyDescent="0.25">
      <c r="B75" s="194" t="s">
        <v>133</v>
      </c>
      <c r="C75" s="195" t="s">
        <v>134</v>
      </c>
      <c r="D75" s="196">
        <f t="shared" si="11"/>
        <v>464</v>
      </c>
      <c r="E75" s="30">
        <v>3350</v>
      </c>
      <c r="F75" s="30">
        <v>2363</v>
      </c>
      <c r="G75" s="30">
        <v>2805</v>
      </c>
      <c r="H75" s="201">
        <f t="shared" si="10"/>
        <v>1.1870503597122302</v>
      </c>
    </row>
    <row r="76" spans="2:8" ht="33" customHeight="1" x14ac:dyDescent="0.25">
      <c r="B76" s="194" t="s">
        <v>135</v>
      </c>
      <c r="C76" s="195" t="s">
        <v>136</v>
      </c>
      <c r="D76" s="196">
        <f>D75+1</f>
        <v>465</v>
      </c>
      <c r="E76" s="30"/>
      <c r="F76" s="30"/>
      <c r="G76" s="30"/>
      <c r="H76" s="201" t="str">
        <f t="shared" si="10"/>
        <v>-</v>
      </c>
    </row>
    <row r="77" spans="2:8" ht="33" customHeight="1" x14ac:dyDescent="0.25">
      <c r="B77" s="194" t="s">
        <v>137</v>
      </c>
      <c r="C77" s="195" t="s">
        <v>138</v>
      </c>
      <c r="D77" s="196">
        <f>D76+1</f>
        <v>466</v>
      </c>
      <c r="E77" s="30"/>
      <c r="F77" s="30"/>
      <c r="G77" s="30"/>
      <c r="H77" s="201" t="str">
        <f t="shared" si="10"/>
        <v>-</v>
      </c>
    </row>
    <row r="78" spans="2:8" ht="33" customHeight="1" x14ac:dyDescent="0.25">
      <c r="B78" s="194" t="s">
        <v>139</v>
      </c>
      <c r="C78" s="195" t="s">
        <v>140</v>
      </c>
      <c r="D78" s="196">
        <f>D77+1</f>
        <v>467</v>
      </c>
      <c r="E78" s="30"/>
      <c r="F78" s="30"/>
      <c r="G78" s="30"/>
      <c r="H78" s="201" t="str">
        <f t="shared" si="10"/>
        <v>-</v>
      </c>
    </row>
    <row r="79" spans="2:8" ht="33" customHeight="1" x14ac:dyDescent="0.25">
      <c r="B79" s="194" t="s">
        <v>141</v>
      </c>
      <c r="C79" s="195" t="s">
        <v>142</v>
      </c>
      <c r="D79" s="196">
        <f t="shared" si="11"/>
        <v>468</v>
      </c>
      <c r="E79" s="30"/>
      <c r="F79" s="30"/>
      <c r="G79" s="30"/>
      <c r="H79" s="201" t="str">
        <f t="shared" si="10"/>
        <v>-</v>
      </c>
    </row>
    <row r="80" spans="2:8" ht="33" customHeight="1" x14ac:dyDescent="0.25">
      <c r="B80" s="194" t="s">
        <v>143</v>
      </c>
      <c r="C80" s="195" t="s">
        <v>144</v>
      </c>
      <c r="D80" s="196">
        <f>D79+1</f>
        <v>469</v>
      </c>
      <c r="E80" s="30"/>
      <c r="F80" s="30"/>
      <c r="G80" s="30"/>
      <c r="H80" s="201" t="str">
        <f t="shared" si="10"/>
        <v>-</v>
      </c>
    </row>
    <row r="81" spans="2:8" ht="33" customHeight="1" x14ac:dyDescent="0.25">
      <c r="B81" s="194"/>
      <c r="C81" s="195" t="s">
        <v>305</v>
      </c>
      <c r="D81" s="196">
        <f>D80+1</f>
        <v>470</v>
      </c>
      <c r="E81" s="197">
        <f>SUM(E82:E91)</f>
        <v>2373</v>
      </c>
      <c r="F81" s="197">
        <f>SUM(F82:F91)</f>
        <v>12942</v>
      </c>
      <c r="G81" s="197">
        <f>SUM(G82:G91)</f>
        <v>20805</v>
      </c>
      <c r="H81" s="198">
        <f t="shared" si="10"/>
        <v>1.6075567918405191</v>
      </c>
    </row>
    <row r="82" spans="2:8" ht="33" customHeight="1" x14ac:dyDescent="0.25">
      <c r="B82" s="199" t="s">
        <v>145</v>
      </c>
      <c r="C82" s="200" t="s">
        <v>146</v>
      </c>
      <c r="D82" s="202">
        <f>D81+1</f>
        <v>471</v>
      </c>
      <c r="E82" s="30"/>
      <c r="F82" s="30"/>
      <c r="G82" s="30"/>
      <c r="H82" s="201" t="str">
        <f t="shared" si="10"/>
        <v>-</v>
      </c>
    </row>
    <row r="83" spans="2:8" ht="33" customHeight="1" x14ac:dyDescent="0.25">
      <c r="B83" s="199" t="s">
        <v>147</v>
      </c>
      <c r="C83" s="200" t="s">
        <v>148</v>
      </c>
      <c r="D83" s="196">
        <f t="shared" ref="D83:D92" si="12">D82+1</f>
        <v>472</v>
      </c>
      <c r="E83" s="30"/>
      <c r="F83" s="30"/>
      <c r="G83" s="30"/>
      <c r="H83" s="201" t="str">
        <f t="shared" ref="H83:H95" si="13">IF(F83=0,"-",G83/F83)</f>
        <v>-</v>
      </c>
    </row>
    <row r="84" spans="2:8" ht="33" customHeight="1" x14ac:dyDescent="0.25">
      <c r="B84" s="199" t="s">
        <v>149</v>
      </c>
      <c r="C84" s="200" t="s">
        <v>43</v>
      </c>
      <c r="D84" s="196">
        <f t="shared" si="12"/>
        <v>473</v>
      </c>
      <c r="E84" s="30">
        <v>974</v>
      </c>
      <c r="F84" s="30">
        <v>12485</v>
      </c>
      <c r="G84" s="30">
        <v>20805</v>
      </c>
      <c r="H84" s="201">
        <f t="shared" si="13"/>
        <v>1.6663996796155387</v>
      </c>
    </row>
    <row r="85" spans="2:8" ht="33" customHeight="1" x14ac:dyDescent="0.25">
      <c r="B85" s="199" t="s">
        <v>150</v>
      </c>
      <c r="C85" s="200" t="s">
        <v>151</v>
      </c>
      <c r="D85" s="202">
        <f t="shared" si="12"/>
        <v>474</v>
      </c>
      <c r="E85" s="30"/>
      <c r="F85" s="30"/>
      <c r="G85" s="30"/>
      <c r="H85" s="201" t="str">
        <f t="shared" si="13"/>
        <v>-</v>
      </c>
    </row>
    <row r="86" spans="2:8" ht="33" customHeight="1" x14ac:dyDescent="0.25">
      <c r="B86" s="199" t="s">
        <v>152</v>
      </c>
      <c r="C86" s="200" t="s">
        <v>153</v>
      </c>
      <c r="D86" s="202">
        <f t="shared" si="12"/>
        <v>475</v>
      </c>
      <c r="E86" s="31"/>
      <c r="F86" s="31"/>
      <c r="G86" s="30"/>
      <c r="H86" s="201" t="str">
        <f t="shared" si="13"/>
        <v>-</v>
      </c>
    </row>
    <row r="87" spans="2:8" ht="33" customHeight="1" x14ac:dyDescent="0.25">
      <c r="B87" s="199" t="s">
        <v>154</v>
      </c>
      <c r="C87" s="200" t="s">
        <v>155</v>
      </c>
      <c r="D87" s="196">
        <f t="shared" si="12"/>
        <v>476</v>
      </c>
      <c r="E87" s="30">
        <v>1399</v>
      </c>
      <c r="F87" s="30"/>
      <c r="G87" s="30"/>
      <c r="H87" s="201" t="str">
        <f t="shared" si="13"/>
        <v>-</v>
      </c>
    </row>
    <row r="88" spans="2:8" ht="33" customHeight="1" x14ac:dyDescent="0.25">
      <c r="B88" s="199" t="s">
        <v>156</v>
      </c>
      <c r="C88" s="200" t="s">
        <v>157</v>
      </c>
      <c r="D88" s="202">
        <f t="shared" si="12"/>
        <v>477</v>
      </c>
      <c r="E88" s="30"/>
      <c r="F88" s="30"/>
      <c r="G88" s="30"/>
      <c r="H88" s="201" t="str">
        <f t="shared" si="13"/>
        <v>-</v>
      </c>
    </row>
    <row r="89" spans="2:8" ht="33" customHeight="1" x14ac:dyDescent="0.25">
      <c r="B89" s="199" t="s">
        <v>158</v>
      </c>
      <c r="C89" s="200" t="s">
        <v>159</v>
      </c>
      <c r="D89" s="196">
        <f t="shared" si="12"/>
        <v>478</v>
      </c>
      <c r="E89" s="30"/>
      <c r="F89" s="30">
        <v>457</v>
      </c>
      <c r="G89" s="30"/>
      <c r="H89" s="201">
        <f t="shared" si="13"/>
        <v>0</v>
      </c>
    </row>
    <row r="90" spans="2:8" ht="33" customHeight="1" x14ac:dyDescent="0.25">
      <c r="B90" s="199" t="s">
        <v>160</v>
      </c>
      <c r="C90" s="200" t="s">
        <v>161</v>
      </c>
      <c r="D90" s="202">
        <f t="shared" si="12"/>
        <v>479</v>
      </c>
      <c r="E90" s="30"/>
      <c r="F90" s="30"/>
      <c r="G90" s="30"/>
      <c r="H90" s="201" t="str">
        <f t="shared" si="13"/>
        <v>-</v>
      </c>
    </row>
    <row r="91" spans="2:8" ht="33" customHeight="1" x14ac:dyDescent="0.25">
      <c r="B91" s="199" t="s">
        <v>162</v>
      </c>
      <c r="C91" s="200" t="s">
        <v>163</v>
      </c>
      <c r="D91" s="196">
        <f t="shared" si="12"/>
        <v>480</v>
      </c>
      <c r="E91" s="30"/>
      <c r="F91" s="30"/>
      <c r="G91" s="30"/>
      <c r="H91" s="201" t="str">
        <f t="shared" si="13"/>
        <v>-</v>
      </c>
    </row>
    <row r="92" spans="2:8" ht="33" customHeight="1" x14ac:dyDescent="0.25">
      <c r="B92" s="194"/>
      <c r="C92" s="195" t="s">
        <v>306</v>
      </c>
      <c r="D92" s="196">
        <f t="shared" si="12"/>
        <v>481</v>
      </c>
      <c r="E92" s="197">
        <f>SUM(E93:E95)</f>
        <v>24094</v>
      </c>
      <c r="F92" s="197">
        <f>SUM(F93:F95)</f>
        <v>0</v>
      </c>
      <c r="G92" s="197">
        <f>SUM(G93:G95)</f>
        <v>1000</v>
      </c>
      <c r="H92" s="198" t="str">
        <f t="shared" si="13"/>
        <v>-</v>
      </c>
    </row>
    <row r="93" spans="2:8" ht="33" customHeight="1" x14ac:dyDescent="0.25">
      <c r="B93" s="194" t="s">
        <v>164</v>
      </c>
      <c r="C93" s="204" t="s">
        <v>165</v>
      </c>
      <c r="D93" s="196">
        <f>D92+1</f>
        <v>482</v>
      </c>
      <c r="E93" s="30"/>
      <c r="F93" s="30"/>
      <c r="G93" s="30"/>
      <c r="H93" s="201" t="str">
        <f t="shared" si="13"/>
        <v>-</v>
      </c>
    </row>
    <row r="94" spans="2:8" ht="33" customHeight="1" x14ac:dyDescent="0.25">
      <c r="B94" s="194" t="s">
        <v>166</v>
      </c>
      <c r="C94" s="204" t="s">
        <v>167</v>
      </c>
      <c r="D94" s="196">
        <f>D93+1</f>
        <v>483</v>
      </c>
      <c r="E94" s="30"/>
      <c r="F94" s="30"/>
      <c r="G94" s="30"/>
      <c r="H94" s="201" t="str">
        <f t="shared" si="13"/>
        <v>-</v>
      </c>
    </row>
    <row r="95" spans="2:8" ht="33" customHeight="1" x14ac:dyDescent="0.25">
      <c r="B95" s="194" t="s">
        <v>168</v>
      </c>
      <c r="C95" s="204" t="s">
        <v>169</v>
      </c>
      <c r="D95" s="196">
        <f>D94+1</f>
        <v>484</v>
      </c>
      <c r="E95" s="30">
        <v>24094</v>
      </c>
      <c r="F95" s="30"/>
      <c r="G95" s="30">
        <v>1000</v>
      </c>
      <c r="H95" s="201" t="str">
        <f t="shared" si="13"/>
        <v>-</v>
      </c>
    </row>
    <row r="96" spans="2:8" ht="33" customHeight="1" x14ac:dyDescent="0.25">
      <c r="B96" s="194"/>
      <c r="C96" s="195" t="s">
        <v>307</v>
      </c>
      <c r="D96" s="196">
        <f>D95+1</f>
        <v>485</v>
      </c>
      <c r="E96" s="197">
        <f>IF(E12&gt;E48,E12-E48,0)</f>
        <v>34559</v>
      </c>
      <c r="F96" s="197">
        <f>IF(F12&gt;=F48,F12-F48,0)</f>
        <v>137100</v>
      </c>
      <c r="G96" s="197">
        <f>IF(G12&gt;=G48,G12-G48,0)</f>
        <v>85545</v>
      </c>
      <c r="H96" s="198">
        <f>IF(F96=0,"-",G96/F96)</f>
        <v>0.62396061269146608</v>
      </c>
    </row>
    <row r="97" spans="2:9" ht="33" customHeight="1" x14ac:dyDescent="0.25">
      <c r="B97" s="194"/>
      <c r="C97" s="195" t="s">
        <v>308</v>
      </c>
      <c r="D97" s="196">
        <f>D96+1</f>
        <v>486</v>
      </c>
      <c r="E97" s="197">
        <f>IF(E12&lt;E48,E48-E12,0)</f>
        <v>0</v>
      </c>
      <c r="F97" s="197">
        <f>IF(F12&lt;F48,F48-F12,0)</f>
        <v>0</v>
      </c>
      <c r="G97" s="197">
        <f>IF(G12&lt;G48,G48-G12,0)</f>
        <v>0</v>
      </c>
      <c r="H97" s="198" t="str">
        <f>IF(F97=0,"-",G97/F97)</f>
        <v>-</v>
      </c>
    </row>
    <row r="100" spans="2:9" s="205" customFormat="1" x14ac:dyDescent="0.25">
      <c r="B100" s="172" t="s">
        <v>38</v>
      </c>
      <c r="C100" s="83"/>
      <c r="D100" s="83"/>
      <c r="E100" s="83"/>
      <c r="F100" s="83"/>
      <c r="G100" s="83"/>
      <c r="H100" s="80"/>
    </row>
    <row r="101" spans="2:9" s="205" customFormat="1" x14ac:dyDescent="0.25">
      <c r="B101" s="83"/>
      <c r="C101" s="83"/>
      <c r="D101" s="83"/>
      <c r="E101" s="83"/>
      <c r="F101" s="83"/>
      <c r="G101" s="83"/>
      <c r="H101" s="80"/>
    </row>
    <row r="102" spans="2:9" s="205" customFormat="1" x14ac:dyDescent="0.25">
      <c r="B102" s="694" t="str">
        <f>VZ!A12</f>
        <v>Novo mesto, 23.05.2018</v>
      </c>
      <c r="C102" s="695"/>
      <c r="D102" s="83"/>
      <c r="E102" s="83"/>
      <c r="F102" s="83"/>
      <c r="G102" s="83"/>
      <c r="H102" s="80"/>
    </row>
    <row r="103" spans="2:9" s="205" customFormat="1" x14ac:dyDescent="0.25">
      <c r="B103" s="83"/>
      <c r="C103" s="83"/>
      <c r="D103" s="83"/>
      <c r="E103" s="83"/>
      <c r="F103" s="83"/>
      <c r="G103" s="83"/>
      <c r="H103" s="80"/>
    </row>
    <row r="104" spans="2:9" s="205" customFormat="1" x14ac:dyDescent="0.25">
      <c r="B104" s="698" t="s">
        <v>39</v>
      </c>
      <c r="C104" s="698"/>
      <c r="D104" s="174" t="s">
        <v>42</v>
      </c>
      <c r="E104" s="174"/>
      <c r="F104" s="83"/>
      <c r="G104" s="83" t="s">
        <v>251</v>
      </c>
      <c r="H104" s="80"/>
    </row>
    <row r="105" spans="2:9" s="205" customFormat="1" x14ac:dyDescent="0.25">
      <c r="B105" s="83"/>
      <c r="C105" s="83"/>
      <c r="D105" s="83"/>
      <c r="E105" s="83"/>
      <c r="F105" s="83"/>
      <c r="G105" s="83"/>
      <c r="H105" s="80"/>
    </row>
    <row r="106" spans="2:9" s="205" customFormat="1" x14ac:dyDescent="0.25">
      <c r="B106" s="694" t="str">
        <f>VZ!A18</f>
        <v>Maja Zorčič</v>
      </c>
      <c r="C106" s="695"/>
      <c r="D106" s="83"/>
      <c r="E106" s="83"/>
      <c r="F106" s="83"/>
      <c r="G106" s="206" t="str">
        <f>VZ!C18</f>
        <v>red. prof.dr. Dejan Jelovac</v>
      </c>
      <c r="H106" s="80"/>
    </row>
    <row r="107" spans="2:9" s="205" customFormat="1" x14ac:dyDescent="0.25">
      <c r="B107" s="266"/>
      <c r="C107" s="267"/>
      <c r="D107" s="83"/>
      <c r="E107" s="83"/>
      <c r="F107" s="83"/>
      <c r="G107" s="206"/>
      <c r="H107" s="80"/>
    </row>
    <row r="108" spans="2:9" s="205" customFormat="1" x14ac:dyDescent="0.25">
      <c r="B108" s="266"/>
      <c r="C108" s="267"/>
      <c r="D108" s="83"/>
      <c r="E108" s="83"/>
      <c r="F108" s="83"/>
      <c r="G108" s="206"/>
      <c r="H108" s="80"/>
    </row>
    <row r="109" spans="2:9" ht="30.75" customHeight="1" x14ac:dyDescent="0.25">
      <c r="C109" s="274" t="s">
        <v>430</v>
      </c>
      <c r="D109" s="275" t="s">
        <v>429</v>
      </c>
      <c r="E109" s="275" t="s">
        <v>629</v>
      </c>
      <c r="F109" s="275" t="s">
        <v>638</v>
      </c>
      <c r="G109" s="275" t="s">
        <v>639</v>
      </c>
    </row>
    <row r="110" spans="2:9" x14ac:dyDescent="0.25">
      <c r="C110" s="268" t="s">
        <v>407</v>
      </c>
      <c r="D110" s="268" t="s">
        <v>408</v>
      </c>
      <c r="E110" s="269">
        <f>E13-E49</f>
        <v>29748</v>
      </c>
      <c r="F110" s="269">
        <f>F13-F49</f>
        <v>133989</v>
      </c>
      <c r="G110" s="269">
        <f>G13-G49</f>
        <v>85545</v>
      </c>
      <c r="I110" s="82"/>
    </row>
    <row r="111" spans="2:9" x14ac:dyDescent="0.25">
      <c r="C111" s="268" t="s">
        <v>409</v>
      </c>
      <c r="D111" s="268" t="s">
        <v>410</v>
      </c>
      <c r="E111" s="270">
        <f>E13/E49*100</f>
        <v>103.13895477912935</v>
      </c>
      <c r="F111" s="270">
        <f>F13/F49*100</f>
        <v>111.32251015306925</v>
      </c>
      <c r="G111" s="270">
        <f>G13/G49*100</f>
        <v>105.35062228465848</v>
      </c>
      <c r="I111" s="82"/>
    </row>
    <row r="112" spans="2:9" x14ac:dyDescent="0.25">
      <c r="C112" s="268" t="s">
        <v>411</v>
      </c>
      <c r="D112" s="268" t="s">
        <v>408</v>
      </c>
      <c r="E112" s="269">
        <f>E42-E92</f>
        <v>4811</v>
      </c>
      <c r="F112" s="269">
        <f>F42-F92</f>
        <v>3111</v>
      </c>
      <c r="G112" s="269">
        <f>G42-G92</f>
        <v>0</v>
      </c>
      <c r="I112" s="82"/>
    </row>
    <row r="113" spans="3:9" x14ac:dyDescent="0.25">
      <c r="C113" s="268" t="s">
        <v>412</v>
      </c>
      <c r="D113" s="268" t="s">
        <v>410</v>
      </c>
      <c r="E113" s="270">
        <f>E42/E92*100</f>
        <v>119.96762679505271</v>
      </c>
      <c r="F113" s="270" t="e">
        <f>F42/F92*100</f>
        <v>#DIV/0!</v>
      </c>
      <c r="G113" s="270">
        <f>G42/G92*100</f>
        <v>100</v>
      </c>
      <c r="I113" s="82"/>
    </row>
    <row r="114" spans="3:9" x14ac:dyDescent="0.25">
      <c r="C114" s="268"/>
      <c r="D114" s="268"/>
      <c r="E114" s="270"/>
      <c r="F114" s="270"/>
      <c r="G114" s="270"/>
      <c r="I114" s="82"/>
    </row>
    <row r="115" spans="3:9" x14ac:dyDescent="0.25">
      <c r="C115" s="268" t="s">
        <v>413</v>
      </c>
      <c r="D115" s="268" t="s">
        <v>410</v>
      </c>
      <c r="E115" s="270">
        <f>E13/E12*100</f>
        <v>97.127758837072733</v>
      </c>
      <c r="F115" s="270">
        <f>F13/F12*100</f>
        <v>99.764404923641749</v>
      </c>
      <c r="G115" s="270">
        <f>G13/G12*100</f>
        <v>99.940664474812365</v>
      </c>
      <c r="I115" s="82"/>
    </row>
    <row r="116" spans="3:9" x14ac:dyDescent="0.25">
      <c r="C116" s="268" t="s">
        <v>414</v>
      </c>
      <c r="D116" s="268" t="s">
        <v>410</v>
      </c>
      <c r="E116" s="270">
        <f>E42/E12*100</f>
        <v>2.8722411629272715</v>
      </c>
      <c r="F116" s="270">
        <f>F42/F12*100</f>
        <v>0.23559507635824992</v>
      </c>
      <c r="G116" s="270">
        <f>G42/G12*100</f>
        <v>5.9335525187633763E-2</v>
      </c>
      <c r="I116" s="82"/>
    </row>
    <row r="117" spans="3:9" ht="26.4" x14ac:dyDescent="0.25">
      <c r="C117" s="268" t="s">
        <v>415</v>
      </c>
      <c r="D117" s="268" t="s">
        <v>408</v>
      </c>
      <c r="E117" s="269">
        <f>E15-E49</f>
        <v>-129703</v>
      </c>
      <c r="F117" s="269">
        <f>F15-F49</f>
        <v>-350740</v>
      </c>
      <c r="G117" s="269">
        <f>G15-G49</f>
        <v>-597384</v>
      </c>
      <c r="I117" s="82"/>
    </row>
    <row r="118" spans="3:9" x14ac:dyDescent="0.25">
      <c r="C118" s="268"/>
      <c r="D118" s="268"/>
      <c r="E118" s="269"/>
      <c r="F118" s="269"/>
      <c r="G118" s="269"/>
      <c r="I118" s="82"/>
    </row>
    <row r="119" spans="3:9" x14ac:dyDescent="0.25">
      <c r="C119" s="268" t="s">
        <v>416</v>
      </c>
      <c r="D119" s="268" t="s">
        <v>410</v>
      </c>
      <c r="E119" s="270">
        <f>E49/E48*100</f>
        <v>97.520678165627018</v>
      </c>
      <c r="F119" s="270">
        <f>F49/F48*100</f>
        <v>100</v>
      </c>
      <c r="G119" s="270">
        <f>G49/G48*100</f>
        <v>99.937491639506788</v>
      </c>
      <c r="I119" s="82"/>
    </row>
    <row r="120" spans="3:9" x14ac:dyDescent="0.25">
      <c r="C120" s="268" t="s">
        <v>417</v>
      </c>
      <c r="D120" s="268" t="s">
        <v>410</v>
      </c>
      <c r="E120" s="270">
        <f>E92/E48*100</f>
        <v>2.4793218343729868</v>
      </c>
      <c r="F120" s="270">
        <f>F92/F48*100</f>
        <v>0</v>
      </c>
      <c r="G120" s="270">
        <f>G92/G48*100</f>
        <v>6.2508360493215967E-2</v>
      </c>
      <c r="I120" s="82"/>
    </row>
    <row r="121" spans="3:9" x14ac:dyDescent="0.25">
      <c r="C121" s="268"/>
      <c r="D121" s="268"/>
      <c r="E121" s="271"/>
      <c r="F121" s="271"/>
      <c r="G121" s="271"/>
      <c r="I121" s="82"/>
    </row>
    <row r="122" spans="3:9" x14ac:dyDescent="0.25">
      <c r="C122" s="268" t="s">
        <v>418</v>
      </c>
      <c r="D122" s="268" t="s">
        <v>410</v>
      </c>
      <c r="E122" s="271">
        <f>ROUND((E58-E63)/(E51+E54+E55+E56)*100,2)</f>
        <v>15.81</v>
      </c>
      <c r="F122" s="271">
        <f>ROUND((F58-F63)/(F51+F54+F55+F56)*100,2)</f>
        <v>15.68</v>
      </c>
      <c r="G122" s="271">
        <f>ROUND((G58-G63)/(G51+G54+G55+G56)*100,2)</f>
        <v>15.4</v>
      </c>
      <c r="I122" s="82"/>
    </row>
    <row r="123" spans="3:9" x14ac:dyDescent="0.25">
      <c r="C123" s="268"/>
      <c r="D123" s="268"/>
      <c r="E123" s="271"/>
      <c r="F123" s="271"/>
      <c r="G123" s="271"/>
      <c r="I123" s="82"/>
    </row>
    <row r="124" spans="3:9" x14ac:dyDescent="0.25">
      <c r="C124" s="268" t="s">
        <v>419</v>
      </c>
      <c r="D124" s="268" t="s">
        <v>420</v>
      </c>
      <c r="E124" s="269">
        <f>E17+E20+E23+E26+E28</f>
        <v>0</v>
      </c>
      <c r="F124" s="269">
        <f>F17+F20+F23+F26+F28</f>
        <v>0</v>
      </c>
      <c r="G124" s="269">
        <f>G17+G20+G23+G26+G28</f>
        <v>0</v>
      </c>
      <c r="I124" s="82"/>
    </row>
    <row r="125" spans="3:9" ht="26.4" x14ac:dyDescent="0.25">
      <c r="C125" s="268" t="s">
        <v>421</v>
      </c>
      <c r="D125" s="268" t="s">
        <v>420</v>
      </c>
      <c r="E125" s="269">
        <f>E124-E81</f>
        <v>-2373</v>
      </c>
      <c r="F125" s="269">
        <f>F124-F81</f>
        <v>-12942</v>
      </c>
      <c r="G125" s="269">
        <f>G124-G81</f>
        <v>-20805</v>
      </c>
      <c r="I125" s="82"/>
    </row>
    <row r="126" spans="3:9" x14ac:dyDescent="0.25">
      <c r="C126" s="268"/>
      <c r="D126" s="268"/>
      <c r="E126" s="271"/>
      <c r="F126" s="271"/>
      <c r="G126" s="271"/>
      <c r="I126" s="82"/>
    </row>
    <row r="127" spans="3:9" ht="52.8" x14ac:dyDescent="0.25">
      <c r="C127" s="272" t="s">
        <v>641</v>
      </c>
      <c r="D127" s="272"/>
      <c r="E127" s="273">
        <v>23</v>
      </c>
      <c r="F127" s="273">
        <v>23.13</v>
      </c>
      <c r="G127" s="273">
        <v>23</v>
      </c>
      <c r="I127" s="82"/>
    </row>
    <row r="128" spans="3:9" x14ac:dyDescent="0.25">
      <c r="C128" s="268" t="s">
        <v>422</v>
      </c>
      <c r="D128" s="268" t="s">
        <v>420</v>
      </c>
      <c r="E128" s="271">
        <f xml:space="preserve"> ROUND(E13/E127,0)</f>
        <v>42498</v>
      </c>
      <c r="F128" s="271">
        <f xml:space="preserve"> ROUND(F13/F127,0)</f>
        <v>56955</v>
      </c>
      <c r="G128" s="271">
        <f xml:space="preserve"> ROUND(G13/G127,0)</f>
        <v>73232</v>
      </c>
      <c r="I128" s="82"/>
    </row>
    <row r="129" spans="2:9" x14ac:dyDescent="0.25">
      <c r="C129" s="268" t="s">
        <v>423</v>
      </c>
      <c r="D129" s="268" t="s">
        <v>420</v>
      </c>
      <c r="E129" s="271">
        <f xml:space="preserve"> ROUND(E49/E127,0)</f>
        <v>41205</v>
      </c>
      <c r="F129" s="271">
        <f xml:space="preserve"> ROUND(F49/F127,0)</f>
        <v>51162</v>
      </c>
      <c r="G129" s="271">
        <f xml:space="preserve"> ROUND(G49/G127,0)</f>
        <v>69512</v>
      </c>
      <c r="I129" s="82"/>
    </row>
    <row r="130" spans="2:9" ht="26.4" x14ac:dyDescent="0.25">
      <c r="C130" s="268" t="s">
        <v>424</v>
      </c>
      <c r="D130" s="268" t="s">
        <v>420</v>
      </c>
      <c r="E130" s="271">
        <f xml:space="preserve"> ROUND((E50+E58+E73)/E127,0)</f>
        <v>31151</v>
      </c>
      <c r="F130" s="271">
        <f xml:space="preserve"> ROUND((F50+F58+F73)/F127,0)</f>
        <v>30287</v>
      </c>
      <c r="G130" s="271">
        <f xml:space="preserve"> ROUND((G50+G58+G73)/G127,0)</f>
        <v>42501</v>
      </c>
      <c r="I130" s="82"/>
    </row>
    <row r="131" spans="2:9" x14ac:dyDescent="0.25">
      <c r="C131" s="268"/>
      <c r="D131" s="268"/>
      <c r="E131" s="271"/>
      <c r="F131" s="271"/>
      <c r="G131" s="271"/>
      <c r="I131" s="82"/>
    </row>
    <row r="132" spans="2:9" x14ac:dyDescent="0.25">
      <c r="C132" s="381" t="s">
        <v>431</v>
      </c>
      <c r="D132" s="272"/>
      <c r="E132" s="273">
        <v>166</v>
      </c>
      <c r="F132" s="273">
        <v>205</v>
      </c>
      <c r="G132" s="273">
        <v>190</v>
      </c>
      <c r="I132" s="82"/>
    </row>
    <row r="133" spans="2:9" ht="26.4" x14ac:dyDescent="0.25">
      <c r="C133" s="381" t="s">
        <v>469</v>
      </c>
      <c r="D133" s="272"/>
      <c r="E133" s="273">
        <v>159</v>
      </c>
      <c r="F133" s="273">
        <v>191</v>
      </c>
      <c r="G133" s="273">
        <v>174</v>
      </c>
      <c r="I133" s="82"/>
    </row>
    <row r="134" spans="2:9" ht="26.4" x14ac:dyDescent="0.25">
      <c r="C134" s="381" t="s">
        <v>470</v>
      </c>
      <c r="D134" s="272"/>
      <c r="E134" s="273">
        <v>134</v>
      </c>
      <c r="F134" s="273">
        <v>133</v>
      </c>
      <c r="G134" s="273">
        <v>109</v>
      </c>
      <c r="I134" s="82"/>
    </row>
    <row r="135" spans="2:9" x14ac:dyDescent="0.25">
      <c r="C135" s="268" t="s">
        <v>425</v>
      </c>
      <c r="D135" s="268" t="s">
        <v>420</v>
      </c>
      <c r="E135" s="271">
        <f xml:space="preserve"> ROUND(E13/E132,0)</f>
        <v>5888</v>
      </c>
      <c r="F135" s="271">
        <f xml:space="preserve"> ROUND(F13/F132,0)</f>
        <v>6426</v>
      </c>
      <c r="G135" s="271">
        <f xml:space="preserve"> ROUND(G13/G132,0)</f>
        <v>8865</v>
      </c>
      <c r="I135" s="82"/>
    </row>
    <row r="136" spans="2:9" x14ac:dyDescent="0.25">
      <c r="C136" s="268" t="s">
        <v>426</v>
      </c>
      <c r="D136" s="268" t="s">
        <v>420</v>
      </c>
      <c r="E136" s="271">
        <f xml:space="preserve"> ROUND(E49/E132,0)</f>
        <v>5709</v>
      </c>
      <c r="F136" s="271">
        <f xml:space="preserve"> ROUND(F49/F132,0)</f>
        <v>5773</v>
      </c>
      <c r="G136" s="271">
        <f xml:space="preserve"> ROUND(G49/G132,0)</f>
        <v>8415</v>
      </c>
      <c r="I136" s="82"/>
    </row>
    <row r="137" spans="2:9" ht="26.4" x14ac:dyDescent="0.25">
      <c r="C137" s="268" t="s">
        <v>427</v>
      </c>
      <c r="D137" s="268" t="s">
        <v>420</v>
      </c>
      <c r="E137" s="271">
        <f xml:space="preserve"> ROUND((E50+E58+E79)/E132,0)</f>
        <v>4316</v>
      </c>
      <c r="F137" s="271">
        <f xml:space="preserve"> ROUND((F50+F58+F79)/F132,0)</f>
        <v>3417</v>
      </c>
      <c r="G137" s="271">
        <f xml:space="preserve"> ROUND((G50+G58+G79)/G132,0)</f>
        <v>5145</v>
      </c>
      <c r="I137" s="82"/>
    </row>
    <row r="138" spans="2:9" x14ac:dyDescent="0.25">
      <c r="C138" s="268" t="s">
        <v>428</v>
      </c>
      <c r="D138" s="268" t="s">
        <v>420</v>
      </c>
      <c r="E138" s="271">
        <f xml:space="preserve"> ROUND(E64/E132,0)</f>
        <v>1359</v>
      </c>
      <c r="F138" s="271">
        <f xml:space="preserve"> ROUND(F64/F132,0)</f>
        <v>2281</v>
      </c>
      <c r="G138" s="271">
        <f xml:space="preserve"> ROUND(G64/G132,0)</f>
        <v>3146</v>
      </c>
      <c r="I138" s="82"/>
    </row>
    <row r="139" spans="2:9" x14ac:dyDescent="0.25">
      <c r="C139" s="268"/>
      <c r="D139" s="268"/>
      <c r="E139" s="271"/>
      <c r="F139" s="271"/>
      <c r="G139" s="271"/>
      <c r="I139" s="82"/>
    </row>
    <row r="140" spans="2:9" ht="26.4" x14ac:dyDescent="0.25">
      <c r="C140" s="268" t="s">
        <v>468</v>
      </c>
      <c r="D140" s="268" t="s">
        <v>420</v>
      </c>
      <c r="E140" s="271">
        <f xml:space="preserve"> ROUND(E15/E133,0)</f>
        <v>5145</v>
      </c>
      <c r="F140" s="271">
        <f xml:space="preserve"> ROUND(F15/F133,0)</f>
        <v>4359</v>
      </c>
      <c r="G140" s="271">
        <f xml:space="preserve"> ROUND(G15/G133,0)</f>
        <v>5755</v>
      </c>
      <c r="I140" s="82"/>
    </row>
    <row r="141" spans="2:9" x14ac:dyDescent="0.25">
      <c r="C141" s="268"/>
      <c r="D141" s="268"/>
      <c r="E141" s="271"/>
      <c r="F141" s="271"/>
      <c r="G141" s="271"/>
      <c r="I141" s="82"/>
    </row>
    <row r="144" spans="2:9" customFormat="1" x14ac:dyDescent="0.25">
      <c r="B144" s="377"/>
      <c r="C144" s="276" t="s">
        <v>642</v>
      </c>
      <c r="F144" s="277"/>
      <c r="H144" s="378"/>
    </row>
    <row r="145" spans="2:8" customFormat="1" x14ac:dyDescent="0.25">
      <c r="B145" s="377"/>
      <c r="F145" s="277"/>
      <c r="H145" s="378"/>
    </row>
    <row r="146" spans="2:8" customFormat="1" x14ac:dyDescent="0.25">
      <c r="B146" s="377"/>
      <c r="C146" s="276" t="s">
        <v>643</v>
      </c>
      <c r="F146" s="277"/>
      <c r="H146" s="378"/>
    </row>
    <row r="147" spans="2:8" customFormat="1" x14ac:dyDescent="0.25">
      <c r="B147" s="377"/>
      <c r="C147" s="276"/>
      <c r="F147" s="277"/>
      <c r="H147" s="378"/>
    </row>
    <row r="148" spans="2:8" customFormat="1" x14ac:dyDescent="0.25">
      <c r="B148" s="377"/>
      <c r="C148" s="276" t="s">
        <v>644</v>
      </c>
      <c r="F148" s="277"/>
      <c r="H148" s="378"/>
    </row>
    <row r="149" spans="2:8" customFormat="1" x14ac:dyDescent="0.25">
      <c r="B149" s="377"/>
      <c r="C149" s="81"/>
      <c r="D149" s="81"/>
      <c r="E149" s="81"/>
      <c r="F149" s="82"/>
      <c r="G149" s="82"/>
      <c r="H149" s="378"/>
    </row>
    <row r="150" spans="2:8" customFormat="1" x14ac:dyDescent="0.25">
      <c r="B150" s="377"/>
      <c r="C150" s="81" t="s">
        <v>587</v>
      </c>
      <c r="D150" s="81"/>
      <c r="E150" s="81"/>
      <c r="F150" s="82"/>
      <c r="G150" s="82"/>
      <c r="H150" s="378"/>
    </row>
    <row r="151" spans="2:8" x14ac:dyDescent="0.25">
      <c r="C151" s="81" t="s">
        <v>563</v>
      </c>
    </row>
  </sheetData>
  <mergeCells count="5">
    <mergeCell ref="B106:C106"/>
    <mergeCell ref="C7:G7"/>
    <mergeCell ref="B102:C102"/>
    <mergeCell ref="B1:H1"/>
    <mergeCell ref="B104:C104"/>
  </mergeCells>
  <phoneticPr fontId="14" type="noConversion"/>
  <conditionalFormatting sqref="E12:G97">
    <cfRule type="containsText" dxfId="6" priority="6" stopIfTrue="1" operator="containsText" text=",">
      <formula>NOT(ISERROR(SEARCH(",",E12)))</formula>
    </cfRule>
  </conditionalFormatting>
  <conditionalFormatting sqref="M11:M12">
    <cfRule type="containsText" dxfId="5" priority="1" stopIfTrue="1" operator="containsText" text=",">
      <formula>NOT(ISERROR(SEARCH(",",M11)))</formula>
    </cfRule>
  </conditionalFormatting>
  <dataValidations count="1">
    <dataValidation type="whole" allowBlank="1" showInputMessage="1" showErrorMessage="1" error="DECIMALKA NI DODOVLJENA !" sqref="E12:E21 E92 E81 E64 E58 E48:E50 E42 E31 E24 F12:G95">
      <formula1>0</formula1>
      <formula2>100000000</formula2>
    </dataValidation>
  </dataValidations>
  <printOptions horizontalCentered="1"/>
  <pageMargins left="0.74803149606299213" right="0.74803149606299213" top="0.78740157480314965" bottom="0.78740157480314965" header="0" footer="0"/>
  <pageSetup paperSize="9" scale="55" fitToHeight="3" orientation="portrait" r:id="rId1"/>
  <headerFooter alignWithMargins="0"/>
  <rowBreaks count="1" manualBreakCount="1">
    <brk id="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6"/>
  <sheetViews>
    <sheetView topLeftCell="A10" zoomScale="85" zoomScaleNormal="85" workbookViewId="0">
      <selection activeCell="H38" sqref="H38"/>
    </sheetView>
  </sheetViews>
  <sheetFormatPr defaultColWidth="9.109375" defaultRowHeight="13.2" x14ac:dyDescent="0.25"/>
  <cols>
    <col min="1" max="1" width="4.109375" style="178" customWidth="1"/>
    <col min="2" max="2" width="10.44140625" style="81" customWidth="1"/>
    <col min="3" max="3" width="37" style="81" customWidth="1"/>
    <col min="4" max="4" width="9" style="81" customWidth="1"/>
    <col min="5" max="5" width="17" style="81" customWidth="1"/>
    <col min="6" max="6" width="20.6640625" style="82" customWidth="1"/>
    <col min="7" max="7" width="23.88671875" style="178" customWidth="1"/>
    <col min="8" max="8" width="14.6640625" style="178" customWidth="1"/>
    <col min="9" max="16384" width="9.109375" style="178"/>
  </cols>
  <sheetData>
    <row r="1" spans="1:8" ht="15" customHeight="1" x14ac:dyDescent="0.3">
      <c r="A1" s="176" t="s">
        <v>179</v>
      </c>
      <c r="B1" s="697" t="s">
        <v>637</v>
      </c>
      <c r="C1" s="697"/>
      <c r="D1" s="697"/>
      <c r="E1" s="697"/>
      <c r="F1" s="697"/>
      <c r="G1" s="697"/>
      <c r="H1" s="697"/>
    </row>
    <row r="2" spans="1:8" ht="15" customHeight="1" x14ac:dyDescent="0.25">
      <c r="B2" s="179"/>
      <c r="C2" s="179"/>
      <c r="D2" s="179"/>
      <c r="E2" s="179"/>
      <c r="F2" s="179"/>
      <c r="G2" s="179"/>
      <c r="H2" s="179"/>
    </row>
    <row r="4" spans="1:8" ht="13.8" x14ac:dyDescent="0.25">
      <c r="A4" s="180" t="s">
        <v>205</v>
      </c>
      <c r="B4" s="207" t="s">
        <v>203</v>
      </c>
    </row>
    <row r="5" spans="1:8" ht="13.8" x14ac:dyDescent="0.25">
      <c r="A5" s="181"/>
      <c r="B5" s="207" t="s">
        <v>204</v>
      </c>
    </row>
    <row r="6" spans="1:8" x14ac:dyDescent="0.25">
      <c r="B6" s="180"/>
    </row>
    <row r="7" spans="1:8" ht="13.8" x14ac:dyDescent="0.25">
      <c r="A7" s="383"/>
      <c r="B7" s="182"/>
      <c r="C7" s="696" t="str">
        <f>VZ!B6</f>
        <v>Fakulteta za informacijske študije v Novem mestu</v>
      </c>
      <c r="D7" s="696"/>
      <c r="E7" s="696"/>
      <c r="F7" s="696"/>
    </row>
    <row r="9" spans="1:8" ht="13.8" thickBot="1" x14ac:dyDescent="0.3">
      <c r="F9" s="184"/>
    </row>
    <row r="10" spans="1:8" s="211" customFormat="1" ht="39.6" x14ac:dyDescent="0.25">
      <c r="A10" s="178"/>
      <c r="B10" s="208" t="s">
        <v>206</v>
      </c>
      <c r="C10" s="209" t="s">
        <v>44</v>
      </c>
      <c r="D10" s="210" t="s">
        <v>45</v>
      </c>
      <c r="E10" s="187" t="s">
        <v>629</v>
      </c>
      <c r="F10" s="187" t="s">
        <v>638</v>
      </c>
      <c r="G10" s="187" t="s">
        <v>639</v>
      </c>
      <c r="H10" s="188" t="s">
        <v>645</v>
      </c>
    </row>
    <row r="11" spans="1:8" s="211" customFormat="1" x14ac:dyDescent="0.25">
      <c r="A11" s="178"/>
      <c r="B11" s="212" t="s">
        <v>46</v>
      </c>
      <c r="C11" s="213" t="s">
        <v>47</v>
      </c>
      <c r="D11" s="213" t="s">
        <v>48</v>
      </c>
      <c r="E11" s="192">
        <v>4</v>
      </c>
      <c r="F11" s="192">
        <v>5</v>
      </c>
      <c r="G11" s="192">
        <v>6</v>
      </c>
      <c r="H11" s="193" t="s">
        <v>389</v>
      </c>
    </row>
    <row r="12" spans="1:8" s="219" customFormat="1" ht="24.9" customHeight="1" x14ac:dyDescent="0.25">
      <c r="A12" s="178"/>
      <c r="B12" s="214" t="s">
        <v>207</v>
      </c>
      <c r="C12" s="215" t="s">
        <v>309</v>
      </c>
      <c r="D12" s="216">
        <v>500</v>
      </c>
      <c r="E12" s="217">
        <f>SUM(E13:E23)</f>
        <v>0</v>
      </c>
      <c r="F12" s="217">
        <f>SUM(F13:F23)</f>
        <v>0</v>
      </c>
      <c r="G12" s="217">
        <f>SUM(G13:G23)</f>
        <v>0</v>
      </c>
      <c r="H12" s="218" t="str">
        <f>IF(F12=0,"-",G12/F12)</f>
        <v>-</v>
      </c>
    </row>
    <row r="13" spans="1:8" s="211" customFormat="1" ht="24.9" customHeight="1" x14ac:dyDescent="0.25">
      <c r="A13" s="178"/>
      <c r="B13" s="220" t="s">
        <v>208</v>
      </c>
      <c r="C13" s="221" t="s">
        <v>209</v>
      </c>
      <c r="D13" s="222">
        <f>D12+1</f>
        <v>501</v>
      </c>
      <c r="E13" s="32"/>
      <c r="F13" s="32"/>
      <c r="G13" s="32"/>
      <c r="H13" s="223" t="str">
        <f>IF(F13=0,"-",G13/F13)</f>
        <v>-</v>
      </c>
    </row>
    <row r="14" spans="1:8" s="219" customFormat="1" ht="24.9" customHeight="1" x14ac:dyDescent="0.25">
      <c r="A14" s="178"/>
      <c r="B14" s="220" t="s">
        <v>210</v>
      </c>
      <c r="C14" s="221" t="s">
        <v>211</v>
      </c>
      <c r="D14" s="216">
        <f t="shared" ref="D14:D20" si="0">D13+1</f>
        <v>502</v>
      </c>
      <c r="E14" s="32"/>
      <c r="F14" s="32"/>
      <c r="G14" s="32"/>
      <c r="H14" s="223" t="str">
        <f t="shared" ref="H14:H35" si="1">IF(F14=0,"-",G14/F14)</f>
        <v>-</v>
      </c>
    </row>
    <row r="15" spans="1:8" s="211" customFormat="1" ht="24.9" customHeight="1" x14ac:dyDescent="0.25">
      <c r="A15" s="178"/>
      <c r="B15" s="220" t="s">
        <v>212</v>
      </c>
      <c r="C15" s="221" t="s">
        <v>213</v>
      </c>
      <c r="D15" s="216">
        <f t="shared" si="0"/>
        <v>503</v>
      </c>
      <c r="E15" s="32"/>
      <c r="F15" s="32"/>
      <c r="G15" s="32"/>
      <c r="H15" s="223" t="str">
        <f t="shared" si="1"/>
        <v>-</v>
      </c>
    </row>
    <row r="16" spans="1:8" s="219" customFormat="1" ht="24.9" customHeight="1" x14ac:dyDescent="0.25">
      <c r="A16" s="178"/>
      <c r="B16" s="220" t="s">
        <v>214</v>
      </c>
      <c r="C16" s="221" t="s">
        <v>215</v>
      </c>
      <c r="D16" s="216">
        <f t="shared" si="0"/>
        <v>504</v>
      </c>
      <c r="E16" s="32"/>
      <c r="F16" s="32"/>
      <c r="G16" s="32"/>
      <c r="H16" s="223" t="str">
        <f t="shared" si="1"/>
        <v>-</v>
      </c>
    </row>
    <row r="17" spans="1:8" s="219" customFormat="1" ht="24.9" customHeight="1" x14ac:dyDescent="0.25">
      <c r="A17" s="178"/>
      <c r="B17" s="220" t="s">
        <v>216</v>
      </c>
      <c r="C17" s="221" t="s">
        <v>217</v>
      </c>
      <c r="D17" s="216">
        <f t="shared" si="0"/>
        <v>505</v>
      </c>
      <c r="E17" s="32"/>
      <c r="F17" s="32"/>
      <c r="G17" s="32"/>
      <c r="H17" s="223" t="str">
        <f t="shared" si="1"/>
        <v>-</v>
      </c>
    </row>
    <row r="18" spans="1:8" s="219" customFormat="1" ht="24.9" customHeight="1" x14ac:dyDescent="0.25">
      <c r="A18" s="178"/>
      <c r="B18" s="220" t="s">
        <v>218</v>
      </c>
      <c r="C18" s="221" t="s">
        <v>219</v>
      </c>
      <c r="D18" s="216">
        <f t="shared" si="0"/>
        <v>506</v>
      </c>
      <c r="E18" s="32"/>
      <c r="F18" s="32"/>
      <c r="G18" s="32"/>
      <c r="H18" s="223" t="str">
        <f t="shared" si="1"/>
        <v>-</v>
      </c>
    </row>
    <row r="19" spans="1:8" s="219" customFormat="1" ht="24.9" customHeight="1" x14ac:dyDescent="0.25">
      <c r="A19" s="178"/>
      <c r="B19" s="220" t="s">
        <v>220</v>
      </c>
      <c r="C19" s="221" t="s">
        <v>221</v>
      </c>
      <c r="D19" s="216">
        <f t="shared" si="0"/>
        <v>507</v>
      </c>
      <c r="E19" s="32"/>
      <c r="F19" s="32"/>
      <c r="G19" s="32"/>
      <c r="H19" s="223" t="str">
        <f t="shared" si="1"/>
        <v>-</v>
      </c>
    </row>
    <row r="20" spans="1:8" s="211" customFormat="1" ht="24.9" customHeight="1" x14ac:dyDescent="0.25">
      <c r="A20" s="178"/>
      <c r="B20" s="220" t="s">
        <v>222</v>
      </c>
      <c r="C20" s="221" t="s">
        <v>223</v>
      </c>
      <c r="D20" s="216">
        <f t="shared" si="0"/>
        <v>508</v>
      </c>
      <c r="E20" s="32"/>
      <c r="F20" s="32"/>
      <c r="G20" s="32"/>
      <c r="H20" s="223" t="str">
        <f t="shared" si="1"/>
        <v>-</v>
      </c>
    </row>
    <row r="21" spans="1:8" s="211" customFormat="1" ht="24.9" customHeight="1" x14ac:dyDescent="0.25">
      <c r="A21" s="178"/>
      <c r="B21" s="220" t="s">
        <v>224</v>
      </c>
      <c r="C21" s="221" t="s">
        <v>225</v>
      </c>
      <c r="D21" s="216">
        <f>D20+1</f>
        <v>509</v>
      </c>
      <c r="E21" s="32"/>
      <c r="F21" s="32"/>
      <c r="G21" s="32"/>
      <c r="H21" s="223" t="str">
        <f t="shared" si="1"/>
        <v>-</v>
      </c>
    </row>
    <row r="22" spans="1:8" s="211" customFormat="1" ht="24.9" customHeight="1" x14ac:dyDescent="0.25">
      <c r="A22" s="178"/>
      <c r="B22" s="220" t="s">
        <v>226</v>
      </c>
      <c r="C22" s="221" t="s">
        <v>227</v>
      </c>
      <c r="D22" s="216">
        <f>D21+1</f>
        <v>510</v>
      </c>
      <c r="E22" s="32"/>
      <c r="F22" s="32"/>
      <c r="G22" s="32"/>
      <c r="H22" s="223" t="str">
        <f t="shared" si="1"/>
        <v>-</v>
      </c>
    </row>
    <row r="23" spans="1:8" s="211" customFormat="1" ht="24.9" customHeight="1" x14ac:dyDescent="0.25">
      <c r="A23" s="178"/>
      <c r="B23" s="220">
        <v>751</v>
      </c>
      <c r="C23" s="221" t="s">
        <v>228</v>
      </c>
      <c r="D23" s="216">
        <f>D22+1</f>
        <v>511</v>
      </c>
      <c r="E23" s="32"/>
      <c r="F23" s="32"/>
      <c r="G23" s="32"/>
      <c r="H23" s="223" t="str">
        <f t="shared" si="1"/>
        <v>-</v>
      </c>
    </row>
    <row r="24" spans="1:8" s="219" customFormat="1" ht="24.9" customHeight="1" x14ac:dyDescent="0.25">
      <c r="A24" s="178"/>
      <c r="B24" s="214" t="s">
        <v>229</v>
      </c>
      <c r="C24" s="215" t="s">
        <v>310</v>
      </c>
      <c r="D24" s="216">
        <v>512</v>
      </c>
      <c r="E24" s="217">
        <f>SUM(E25:E35)</f>
        <v>0</v>
      </c>
      <c r="F24" s="217">
        <f>SUM(F25:F35)</f>
        <v>0</v>
      </c>
      <c r="G24" s="217">
        <f>SUM(G25:G35)</f>
        <v>0</v>
      </c>
      <c r="H24" s="218" t="str">
        <f t="shared" si="1"/>
        <v>-</v>
      </c>
    </row>
    <row r="25" spans="1:8" s="211" customFormat="1" ht="24.9" customHeight="1" x14ac:dyDescent="0.25">
      <c r="A25" s="178"/>
      <c r="B25" s="220" t="s">
        <v>230</v>
      </c>
      <c r="C25" s="221" t="s">
        <v>231</v>
      </c>
      <c r="D25" s="216">
        <f>D24+1</f>
        <v>513</v>
      </c>
      <c r="E25" s="32"/>
      <c r="F25" s="32"/>
      <c r="G25" s="32"/>
      <c r="H25" s="223" t="str">
        <f t="shared" si="1"/>
        <v>-</v>
      </c>
    </row>
    <row r="26" spans="1:8" s="219" customFormat="1" ht="24.9" customHeight="1" x14ac:dyDescent="0.25">
      <c r="A26" s="178"/>
      <c r="B26" s="220" t="s">
        <v>232</v>
      </c>
      <c r="C26" s="221" t="s">
        <v>233</v>
      </c>
      <c r="D26" s="216">
        <f t="shared" ref="D26:D36" si="2">D25+1</f>
        <v>514</v>
      </c>
      <c r="E26" s="32"/>
      <c r="F26" s="32"/>
      <c r="G26" s="32"/>
      <c r="H26" s="223" t="str">
        <f t="shared" si="1"/>
        <v>-</v>
      </c>
    </row>
    <row r="27" spans="1:8" s="219" customFormat="1" ht="24.9" customHeight="1" x14ac:dyDescent="0.25">
      <c r="A27" s="178"/>
      <c r="B27" s="220" t="s">
        <v>234</v>
      </c>
      <c r="C27" s="221" t="s">
        <v>235</v>
      </c>
      <c r="D27" s="216">
        <f t="shared" si="2"/>
        <v>515</v>
      </c>
      <c r="E27" s="32"/>
      <c r="F27" s="32"/>
      <c r="G27" s="32"/>
      <c r="H27" s="223" t="str">
        <f t="shared" si="1"/>
        <v>-</v>
      </c>
    </row>
    <row r="28" spans="1:8" s="219" customFormat="1" ht="24.9" customHeight="1" x14ac:dyDescent="0.25">
      <c r="A28" s="178"/>
      <c r="B28" s="220" t="s">
        <v>236</v>
      </c>
      <c r="C28" s="221" t="s">
        <v>237</v>
      </c>
      <c r="D28" s="216">
        <f t="shared" si="2"/>
        <v>516</v>
      </c>
      <c r="E28" s="32"/>
      <c r="F28" s="32"/>
      <c r="G28" s="32"/>
      <c r="H28" s="223" t="str">
        <f t="shared" si="1"/>
        <v>-</v>
      </c>
    </row>
    <row r="29" spans="1:8" s="219" customFormat="1" ht="24.9" customHeight="1" x14ac:dyDescent="0.25">
      <c r="A29" s="178"/>
      <c r="B29" s="220" t="s">
        <v>238</v>
      </c>
      <c r="C29" s="221" t="s">
        <v>239</v>
      </c>
      <c r="D29" s="216">
        <f t="shared" si="2"/>
        <v>517</v>
      </c>
      <c r="E29" s="32"/>
      <c r="F29" s="32"/>
      <c r="G29" s="32"/>
      <c r="H29" s="223" t="str">
        <f t="shared" si="1"/>
        <v>-</v>
      </c>
    </row>
    <row r="30" spans="1:8" s="219" customFormat="1" ht="24.9" customHeight="1" x14ac:dyDescent="0.25">
      <c r="A30" s="178"/>
      <c r="B30" s="220" t="s">
        <v>240</v>
      </c>
      <c r="C30" s="221" t="s">
        <v>241</v>
      </c>
      <c r="D30" s="216">
        <f t="shared" si="2"/>
        <v>518</v>
      </c>
      <c r="E30" s="32"/>
      <c r="F30" s="32"/>
      <c r="G30" s="32"/>
      <c r="H30" s="223" t="str">
        <f t="shared" si="1"/>
        <v>-</v>
      </c>
    </row>
    <row r="31" spans="1:8" s="219" customFormat="1" ht="24.9" customHeight="1" x14ac:dyDescent="0.25">
      <c r="A31" s="178"/>
      <c r="B31" s="220" t="s">
        <v>242</v>
      </c>
      <c r="C31" s="221" t="s">
        <v>243</v>
      </c>
      <c r="D31" s="216">
        <f t="shared" si="2"/>
        <v>519</v>
      </c>
      <c r="E31" s="32"/>
      <c r="F31" s="32"/>
      <c r="G31" s="32"/>
      <c r="H31" s="223" t="str">
        <f t="shared" si="1"/>
        <v>-</v>
      </c>
    </row>
    <row r="32" spans="1:8" s="219" customFormat="1" ht="24.9" customHeight="1" x14ac:dyDescent="0.25">
      <c r="A32" s="178"/>
      <c r="B32" s="220" t="s">
        <v>244</v>
      </c>
      <c r="C32" s="221" t="s">
        <v>245</v>
      </c>
      <c r="D32" s="216">
        <f t="shared" si="2"/>
        <v>520</v>
      </c>
      <c r="E32" s="32"/>
      <c r="F32" s="32"/>
      <c r="G32" s="32"/>
      <c r="H32" s="223" t="str">
        <f t="shared" si="1"/>
        <v>-</v>
      </c>
    </row>
    <row r="33" spans="1:9" s="219" customFormat="1" ht="24.9" customHeight="1" x14ac:dyDescent="0.25">
      <c r="A33" s="178"/>
      <c r="B33" s="220" t="s">
        <v>246</v>
      </c>
      <c r="C33" s="221" t="s">
        <v>247</v>
      </c>
      <c r="D33" s="216">
        <f>D32+1</f>
        <v>521</v>
      </c>
      <c r="E33" s="32"/>
      <c r="F33" s="32"/>
      <c r="G33" s="32"/>
      <c r="H33" s="223" t="str">
        <f t="shared" si="1"/>
        <v>-</v>
      </c>
    </row>
    <row r="34" spans="1:9" s="219" customFormat="1" ht="24.9" customHeight="1" x14ac:dyDescent="0.25">
      <c r="A34" s="178"/>
      <c r="B34" s="220" t="s">
        <v>248</v>
      </c>
      <c r="C34" s="221" t="s">
        <v>249</v>
      </c>
      <c r="D34" s="216">
        <f>D33+1</f>
        <v>522</v>
      </c>
      <c r="E34" s="32"/>
      <c r="F34" s="32"/>
      <c r="G34" s="32"/>
      <c r="H34" s="223" t="str">
        <f t="shared" si="1"/>
        <v>-</v>
      </c>
    </row>
    <row r="35" spans="1:9" s="219" customFormat="1" ht="24.9" customHeight="1" x14ac:dyDescent="0.25">
      <c r="A35" s="178"/>
      <c r="B35" s="220">
        <v>441</v>
      </c>
      <c r="C35" s="221" t="s">
        <v>250</v>
      </c>
      <c r="D35" s="216">
        <f>D34+1</f>
        <v>523</v>
      </c>
      <c r="E35" s="32"/>
      <c r="F35" s="32"/>
      <c r="G35" s="32"/>
      <c r="H35" s="223" t="str">
        <f t="shared" si="1"/>
        <v>-</v>
      </c>
    </row>
    <row r="36" spans="1:9" s="219" customFormat="1" ht="24.9" customHeight="1" x14ac:dyDescent="0.25">
      <c r="A36" s="178"/>
      <c r="B36" s="224"/>
      <c r="C36" s="215" t="s">
        <v>311</v>
      </c>
      <c r="D36" s="216">
        <f t="shared" si="2"/>
        <v>524</v>
      </c>
      <c r="E36" s="225"/>
      <c r="F36" s="225" t="str">
        <f>IF((F12-F24)&lt;=0," ",(F12-F24))</f>
        <v xml:space="preserve"> </v>
      </c>
      <c r="G36" s="217" t="str">
        <f>IF((G12-G24)&lt;=0," ",(G12-G24))</f>
        <v xml:space="preserve"> </v>
      </c>
      <c r="H36" s="223">
        <v>0</v>
      </c>
    </row>
    <row r="37" spans="1:9" s="219" customFormat="1" ht="24.9" customHeight="1" thickBot="1" x14ac:dyDescent="0.3">
      <c r="A37" s="178"/>
      <c r="B37" s="226"/>
      <c r="C37" s="227" t="s">
        <v>312</v>
      </c>
      <c r="D37" s="228">
        <f>D36+1</f>
        <v>525</v>
      </c>
      <c r="E37" s="229"/>
      <c r="F37" s="229" t="str">
        <f>IF((F24-F12)&lt;=0," ",(F24-F12))</f>
        <v xml:space="preserve"> </v>
      </c>
      <c r="G37" s="229" t="str">
        <f>IF((G24-G12)&lt;=0," ",(G24-G12))</f>
        <v xml:space="preserve"> </v>
      </c>
      <c r="H37" s="230">
        <v>0</v>
      </c>
    </row>
    <row r="38" spans="1:9" s="211" customFormat="1" x14ac:dyDescent="0.25">
      <c r="A38" s="178"/>
      <c r="F38" s="231"/>
      <c r="G38" s="231"/>
      <c r="H38" s="231"/>
    </row>
    <row r="39" spans="1:9" s="211" customFormat="1" x14ac:dyDescent="0.25">
      <c r="A39" s="178"/>
      <c r="F39" s="231"/>
      <c r="G39" s="231"/>
      <c r="H39" s="231"/>
    </row>
    <row r="40" spans="1:9" s="205" customFormat="1" x14ac:dyDescent="0.25">
      <c r="A40" s="178"/>
      <c r="B40" s="172" t="s">
        <v>38</v>
      </c>
      <c r="C40" s="83"/>
      <c r="D40" s="83"/>
      <c r="E40" s="83"/>
      <c r="F40" s="83"/>
      <c r="G40" s="83"/>
      <c r="H40" s="83"/>
      <c r="I40" s="80"/>
    </row>
    <row r="41" spans="1:9" s="205" customFormat="1" x14ac:dyDescent="0.25">
      <c r="A41" s="178"/>
      <c r="B41" s="83"/>
      <c r="C41" s="83"/>
      <c r="D41" s="83"/>
      <c r="E41" s="83"/>
      <c r="F41" s="83"/>
      <c r="G41" s="83"/>
      <c r="H41" s="83"/>
      <c r="I41" s="80"/>
    </row>
    <row r="42" spans="1:9" s="205" customFormat="1" x14ac:dyDescent="0.25">
      <c r="A42" s="178"/>
      <c r="B42" s="695" t="str">
        <f>VZ!A12</f>
        <v>Novo mesto, 23.05.2018</v>
      </c>
      <c r="C42" s="695"/>
      <c r="D42" s="83"/>
      <c r="E42" s="83"/>
      <c r="F42" s="83"/>
      <c r="G42" s="83"/>
      <c r="H42" s="83"/>
      <c r="I42" s="80"/>
    </row>
    <row r="43" spans="1:9" s="205" customFormat="1" x14ac:dyDescent="0.25">
      <c r="A43" s="178"/>
      <c r="B43" s="83"/>
      <c r="C43" s="83"/>
      <c r="D43" s="83"/>
      <c r="E43" s="83"/>
      <c r="F43" s="83"/>
      <c r="G43" s="83"/>
      <c r="H43" s="83"/>
      <c r="I43" s="80"/>
    </row>
    <row r="44" spans="1:9" s="205" customFormat="1" x14ac:dyDescent="0.25">
      <c r="A44" s="178"/>
      <c r="B44" s="698" t="s">
        <v>39</v>
      </c>
      <c r="C44" s="698"/>
      <c r="D44" s="174" t="s">
        <v>42</v>
      </c>
      <c r="E44" s="174"/>
      <c r="F44" s="83"/>
      <c r="G44" s="83" t="s">
        <v>251</v>
      </c>
      <c r="H44" s="83"/>
      <c r="I44" s="80"/>
    </row>
    <row r="45" spans="1:9" s="205" customFormat="1" x14ac:dyDescent="0.25">
      <c r="A45" s="178"/>
      <c r="B45" s="83"/>
      <c r="C45" s="83"/>
      <c r="D45" s="83"/>
      <c r="E45" s="83"/>
      <c r="F45" s="83"/>
      <c r="G45" s="83"/>
      <c r="H45" s="83"/>
      <c r="I45" s="80"/>
    </row>
    <row r="46" spans="1:9" s="205" customFormat="1" x14ac:dyDescent="0.25">
      <c r="A46" s="178"/>
      <c r="B46" s="694" t="str">
        <f>VZ!A18</f>
        <v>Maja Zorčič</v>
      </c>
      <c r="C46" s="695"/>
      <c r="D46" s="83"/>
      <c r="E46" s="83"/>
      <c r="F46" s="83"/>
      <c r="G46" s="699" t="str">
        <f>VZ!C18</f>
        <v>red. prof.dr. Dejan Jelovac</v>
      </c>
      <c r="H46" s="695"/>
      <c r="I46" s="232"/>
    </row>
  </sheetData>
  <mergeCells count="6">
    <mergeCell ref="B46:C46"/>
    <mergeCell ref="G46:H46"/>
    <mergeCell ref="B1:H1"/>
    <mergeCell ref="C7:F7"/>
    <mergeCell ref="B42:C42"/>
    <mergeCell ref="B44:C44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4"/>
  <sheetViews>
    <sheetView topLeftCell="A16" zoomScale="80" zoomScaleNormal="80" workbookViewId="0">
      <selection activeCell="G35" sqref="G35"/>
    </sheetView>
  </sheetViews>
  <sheetFormatPr defaultColWidth="9.109375" defaultRowHeight="13.2" x14ac:dyDescent="0.25"/>
  <cols>
    <col min="1" max="1" width="4.109375" style="178" customWidth="1"/>
    <col min="2" max="2" width="11.5546875" style="81" customWidth="1"/>
    <col min="3" max="3" width="37" style="81" customWidth="1"/>
    <col min="4" max="4" width="8.5546875" style="81" customWidth="1"/>
    <col min="5" max="5" width="13.33203125" style="81" customWidth="1"/>
    <col min="6" max="6" width="20.6640625" style="82" customWidth="1"/>
    <col min="7" max="7" width="21.33203125" style="178" customWidth="1"/>
    <col min="8" max="8" width="15" style="178" customWidth="1"/>
    <col min="9" max="16384" width="9.109375" style="178"/>
  </cols>
  <sheetData>
    <row r="1" spans="1:8" ht="15" customHeight="1" x14ac:dyDescent="0.3">
      <c r="A1" s="176" t="s">
        <v>179</v>
      </c>
      <c r="B1" s="697" t="s">
        <v>637</v>
      </c>
      <c r="C1" s="697"/>
      <c r="D1" s="697"/>
      <c r="E1" s="697"/>
      <c r="F1" s="697"/>
      <c r="G1" s="697"/>
      <c r="H1" s="697"/>
    </row>
    <row r="2" spans="1:8" ht="15" customHeight="1" x14ac:dyDescent="0.25">
      <c r="B2" s="179"/>
      <c r="C2" s="179"/>
      <c r="D2" s="179"/>
      <c r="E2" s="179"/>
      <c r="F2" s="179"/>
      <c r="G2" s="179"/>
      <c r="H2" s="179"/>
    </row>
    <row r="4" spans="1:8" ht="15.75" customHeight="1" x14ac:dyDescent="0.25">
      <c r="A4" s="180" t="s">
        <v>252</v>
      </c>
      <c r="B4" s="207" t="s">
        <v>279</v>
      </c>
    </row>
    <row r="5" spans="1:8" ht="13.8" x14ac:dyDescent="0.25">
      <c r="A5" s="181"/>
      <c r="B5" s="207" t="s">
        <v>289</v>
      </c>
    </row>
    <row r="6" spans="1:8" x14ac:dyDescent="0.25">
      <c r="B6" s="180"/>
    </row>
    <row r="7" spans="1:8" ht="13.8" x14ac:dyDescent="0.25">
      <c r="A7" s="383"/>
      <c r="B7" s="182"/>
      <c r="C7" s="696" t="str">
        <f>VZ!B6</f>
        <v>Fakulteta za informacijske študije v Novem mestu</v>
      </c>
      <c r="D7" s="696"/>
      <c r="E7" s="696"/>
      <c r="F7" s="696"/>
    </row>
    <row r="9" spans="1:8" ht="13.8" thickBot="1" x14ac:dyDescent="0.3">
      <c r="F9" s="184"/>
    </row>
    <row r="10" spans="1:8" s="205" customFormat="1" ht="26.4" x14ac:dyDescent="0.25">
      <c r="B10" s="233" t="s">
        <v>206</v>
      </c>
      <c r="C10" s="234" t="s">
        <v>44</v>
      </c>
      <c r="D10" s="235" t="s">
        <v>45</v>
      </c>
      <c r="E10" s="187" t="s">
        <v>646</v>
      </c>
      <c r="F10" s="187" t="s">
        <v>638</v>
      </c>
      <c r="G10" s="187" t="s">
        <v>639</v>
      </c>
      <c r="H10" s="188" t="s">
        <v>647</v>
      </c>
    </row>
    <row r="11" spans="1:8" s="205" customFormat="1" x14ac:dyDescent="0.25">
      <c r="B11" s="236" t="s">
        <v>46</v>
      </c>
      <c r="C11" s="237" t="s">
        <v>47</v>
      </c>
      <c r="D11" s="237" t="s">
        <v>48</v>
      </c>
      <c r="E11" s="238">
        <v>4</v>
      </c>
      <c r="F11" s="238">
        <v>5</v>
      </c>
      <c r="G11" s="238">
        <v>6</v>
      </c>
      <c r="H11" s="239" t="s">
        <v>389</v>
      </c>
    </row>
    <row r="12" spans="1:8" s="205" customFormat="1" ht="24.9" customHeight="1" x14ac:dyDescent="0.25">
      <c r="B12" s="240" t="s">
        <v>253</v>
      </c>
      <c r="C12" s="241" t="s">
        <v>320</v>
      </c>
      <c r="D12" s="242">
        <v>550</v>
      </c>
      <c r="E12" s="243">
        <f>E13+E21</f>
        <v>127174</v>
      </c>
      <c r="F12" s="243">
        <f>F13+F21</f>
        <v>110098</v>
      </c>
      <c r="G12" s="243">
        <f>G13+G21</f>
        <v>92492</v>
      </c>
      <c r="H12" s="244">
        <f>IF(F12=0,"-",G12/F12)</f>
        <v>0.84008792166978508</v>
      </c>
    </row>
    <row r="13" spans="1:8" s="245" customFormat="1" ht="24.9" customHeight="1" x14ac:dyDescent="0.25">
      <c r="B13" s="246">
        <v>500</v>
      </c>
      <c r="C13" s="241" t="s">
        <v>313</v>
      </c>
      <c r="D13" s="242">
        <v>551</v>
      </c>
      <c r="E13" s="33">
        <f>SUM(E14:E20)</f>
        <v>127174</v>
      </c>
      <c r="F13" s="33">
        <f>SUM(F14:F20)</f>
        <v>110098</v>
      </c>
      <c r="G13" s="33">
        <f>SUM(G14:G20)</f>
        <v>92492</v>
      </c>
      <c r="H13" s="247">
        <f t="shared" ref="H13:H35" si="0">IF(F13=0,"-",G13/F13)</f>
        <v>0.84008792166978508</v>
      </c>
    </row>
    <row r="14" spans="1:8" s="245" customFormat="1" ht="24.9" customHeight="1" x14ac:dyDescent="0.25">
      <c r="B14" s="240" t="s">
        <v>254</v>
      </c>
      <c r="C14" s="248" t="s">
        <v>255</v>
      </c>
      <c r="D14" s="242">
        <f>D13+1</f>
        <v>552</v>
      </c>
      <c r="E14" s="34">
        <v>127174</v>
      </c>
      <c r="F14" s="34">
        <v>110098</v>
      </c>
      <c r="G14" s="34">
        <v>92492</v>
      </c>
      <c r="H14" s="249">
        <f t="shared" si="0"/>
        <v>0.84008792166978508</v>
      </c>
    </row>
    <row r="15" spans="1:8" s="205" customFormat="1" ht="24.9" customHeight="1" x14ac:dyDescent="0.25">
      <c r="B15" s="240" t="s">
        <v>256</v>
      </c>
      <c r="C15" s="248" t="s">
        <v>257</v>
      </c>
      <c r="D15" s="242">
        <f t="shared" ref="D15:D22" si="1">D14+1</f>
        <v>553</v>
      </c>
      <c r="E15" s="34"/>
      <c r="F15" s="34"/>
      <c r="G15" s="34"/>
      <c r="H15" s="249" t="str">
        <f t="shared" si="0"/>
        <v>-</v>
      </c>
    </row>
    <row r="16" spans="1:8" s="245" customFormat="1" ht="24.9" customHeight="1" x14ac:dyDescent="0.25">
      <c r="B16" s="240" t="s">
        <v>258</v>
      </c>
      <c r="C16" s="248" t="s">
        <v>259</v>
      </c>
      <c r="D16" s="242">
        <f t="shared" si="1"/>
        <v>554</v>
      </c>
      <c r="E16" s="34"/>
      <c r="F16" s="34"/>
      <c r="G16" s="34"/>
      <c r="H16" s="249" t="str">
        <f t="shared" si="0"/>
        <v>-</v>
      </c>
    </row>
    <row r="17" spans="2:8" s="245" customFormat="1" ht="24.9" customHeight="1" x14ac:dyDescent="0.25">
      <c r="B17" s="240" t="s">
        <v>258</v>
      </c>
      <c r="C17" s="248" t="s">
        <v>260</v>
      </c>
      <c r="D17" s="242">
        <f t="shared" si="1"/>
        <v>555</v>
      </c>
      <c r="E17" s="34"/>
      <c r="F17" s="34"/>
      <c r="G17" s="34"/>
      <c r="H17" s="249" t="str">
        <f t="shared" si="0"/>
        <v>-</v>
      </c>
    </row>
    <row r="18" spans="2:8" s="245" customFormat="1" ht="24.9" customHeight="1" x14ac:dyDescent="0.25">
      <c r="B18" s="240" t="s">
        <v>258</v>
      </c>
      <c r="C18" s="248" t="s">
        <v>261</v>
      </c>
      <c r="D18" s="242">
        <f t="shared" si="1"/>
        <v>556</v>
      </c>
      <c r="E18" s="34"/>
      <c r="F18" s="34"/>
      <c r="G18" s="34"/>
      <c r="H18" s="249" t="str">
        <f t="shared" si="0"/>
        <v>-</v>
      </c>
    </row>
    <row r="19" spans="2:8" s="245" customFormat="1" ht="24.9" customHeight="1" x14ac:dyDescent="0.25">
      <c r="B19" s="240" t="s">
        <v>258</v>
      </c>
      <c r="C19" s="248" t="s">
        <v>262</v>
      </c>
      <c r="D19" s="242">
        <f t="shared" si="1"/>
        <v>557</v>
      </c>
      <c r="E19" s="34"/>
      <c r="F19" s="34"/>
      <c r="G19" s="34"/>
      <c r="H19" s="249" t="str">
        <f t="shared" si="0"/>
        <v>-</v>
      </c>
    </row>
    <row r="20" spans="2:8" s="245" customFormat="1" ht="24.9" customHeight="1" x14ac:dyDescent="0.25">
      <c r="B20" s="240" t="s">
        <v>258</v>
      </c>
      <c r="C20" s="248" t="s">
        <v>263</v>
      </c>
      <c r="D20" s="242">
        <f t="shared" si="1"/>
        <v>558</v>
      </c>
      <c r="E20" s="34"/>
      <c r="F20" s="34"/>
      <c r="G20" s="34"/>
      <c r="H20" s="249" t="str">
        <f t="shared" si="0"/>
        <v>-</v>
      </c>
    </row>
    <row r="21" spans="2:8" s="245" customFormat="1" ht="24.9" customHeight="1" x14ac:dyDescent="0.25">
      <c r="B21" s="240">
        <v>501</v>
      </c>
      <c r="C21" s="241" t="s">
        <v>264</v>
      </c>
      <c r="D21" s="242">
        <f t="shared" si="1"/>
        <v>559</v>
      </c>
      <c r="E21" s="34"/>
      <c r="F21" s="34"/>
      <c r="G21" s="34"/>
      <c r="H21" s="249" t="str">
        <f t="shared" si="0"/>
        <v>-</v>
      </c>
    </row>
    <row r="22" spans="2:8" s="245" customFormat="1" ht="24.9" customHeight="1" x14ac:dyDescent="0.25">
      <c r="B22" s="250" t="s">
        <v>265</v>
      </c>
      <c r="C22" s="241" t="s">
        <v>318</v>
      </c>
      <c r="D22" s="242">
        <f t="shared" si="1"/>
        <v>560</v>
      </c>
      <c r="E22" s="33">
        <f>E23+E31</f>
        <v>17102</v>
      </c>
      <c r="F22" s="33">
        <f>F23+F31</f>
        <v>17606</v>
      </c>
      <c r="G22" s="33">
        <f>G23+G31</f>
        <v>17606</v>
      </c>
      <c r="H22" s="251">
        <f t="shared" si="0"/>
        <v>1</v>
      </c>
    </row>
    <row r="23" spans="2:8" s="245" customFormat="1" ht="24.9" customHeight="1" x14ac:dyDescent="0.25">
      <c r="B23" s="240" t="s">
        <v>266</v>
      </c>
      <c r="C23" s="241" t="s">
        <v>319</v>
      </c>
      <c r="D23" s="242">
        <f>D22+1</f>
        <v>561</v>
      </c>
      <c r="E23" s="252">
        <f>SUM(E24:E30)</f>
        <v>17102</v>
      </c>
      <c r="F23" s="252">
        <f>SUM(F24:F30)</f>
        <v>17606</v>
      </c>
      <c r="G23" s="252">
        <f>SUM(G24:G30)</f>
        <v>17606</v>
      </c>
      <c r="H23" s="247">
        <f t="shared" si="0"/>
        <v>1</v>
      </c>
    </row>
    <row r="24" spans="2:8" s="245" customFormat="1" ht="24.9" customHeight="1" x14ac:dyDescent="0.25">
      <c r="B24" s="240" t="s">
        <v>267</v>
      </c>
      <c r="C24" s="248" t="s">
        <v>268</v>
      </c>
      <c r="D24" s="242">
        <v>562</v>
      </c>
      <c r="E24" s="34"/>
      <c r="F24" s="34">
        <v>0</v>
      </c>
      <c r="G24" s="34"/>
      <c r="H24" s="249" t="str">
        <f t="shared" si="0"/>
        <v>-</v>
      </c>
    </row>
    <row r="25" spans="2:8" s="245" customFormat="1" ht="24.9" customHeight="1" x14ac:dyDescent="0.25">
      <c r="B25" s="240" t="s">
        <v>269</v>
      </c>
      <c r="C25" s="248" t="s">
        <v>270</v>
      </c>
      <c r="D25" s="242">
        <v>563</v>
      </c>
      <c r="E25" s="34">
        <v>17102</v>
      </c>
      <c r="F25" s="34">
        <v>17606</v>
      </c>
      <c r="G25" s="34">
        <v>17606</v>
      </c>
      <c r="H25" s="249">
        <f t="shared" si="0"/>
        <v>1</v>
      </c>
    </row>
    <row r="26" spans="2:8" s="245" customFormat="1" ht="24.9" customHeight="1" x14ac:dyDescent="0.25">
      <c r="B26" s="240" t="s">
        <v>271</v>
      </c>
      <c r="C26" s="248" t="s">
        <v>272</v>
      </c>
      <c r="D26" s="242">
        <f t="shared" ref="D26:D32" si="2">D25+1</f>
        <v>564</v>
      </c>
      <c r="E26" s="34"/>
      <c r="F26" s="34"/>
      <c r="G26" s="34"/>
      <c r="H26" s="249" t="str">
        <f t="shared" si="0"/>
        <v>-</v>
      </c>
    </row>
    <row r="27" spans="2:8" s="245" customFormat="1" ht="24.9" customHeight="1" x14ac:dyDescent="0.25">
      <c r="B27" s="240" t="s">
        <v>271</v>
      </c>
      <c r="C27" s="248" t="s">
        <v>273</v>
      </c>
      <c r="D27" s="242">
        <f t="shared" si="2"/>
        <v>565</v>
      </c>
      <c r="E27" s="34"/>
      <c r="F27" s="34"/>
      <c r="G27" s="34"/>
      <c r="H27" s="249" t="str">
        <f t="shared" si="0"/>
        <v>-</v>
      </c>
    </row>
    <row r="28" spans="2:8" s="245" customFormat="1" ht="24.9" customHeight="1" x14ac:dyDescent="0.25">
      <c r="B28" s="240" t="s">
        <v>271</v>
      </c>
      <c r="C28" s="248" t="s">
        <v>274</v>
      </c>
      <c r="D28" s="242">
        <f t="shared" si="2"/>
        <v>566</v>
      </c>
      <c r="E28" s="34"/>
      <c r="F28" s="34"/>
      <c r="G28" s="34"/>
      <c r="H28" s="249" t="str">
        <f t="shared" si="0"/>
        <v>-</v>
      </c>
    </row>
    <row r="29" spans="2:8" s="245" customFormat="1" ht="24.9" customHeight="1" x14ac:dyDescent="0.25">
      <c r="B29" s="240" t="s">
        <v>271</v>
      </c>
      <c r="C29" s="248" t="s">
        <v>275</v>
      </c>
      <c r="D29" s="242">
        <f t="shared" si="2"/>
        <v>567</v>
      </c>
      <c r="E29" s="34"/>
      <c r="F29" s="34"/>
      <c r="G29" s="34"/>
      <c r="H29" s="249" t="str">
        <f t="shared" si="0"/>
        <v>-</v>
      </c>
    </row>
    <row r="30" spans="2:8" s="245" customFormat="1" ht="24.9" customHeight="1" x14ac:dyDescent="0.25">
      <c r="B30" s="240" t="s">
        <v>271</v>
      </c>
      <c r="C30" s="248" t="s">
        <v>276</v>
      </c>
      <c r="D30" s="242">
        <f t="shared" si="2"/>
        <v>568</v>
      </c>
      <c r="E30" s="34"/>
      <c r="F30" s="34"/>
      <c r="G30" s="34"/>
      <c r="H30" s="249" t="str">
        <f t="shared" si="0"/>
        <v>-</v>
      </c>
    </row>
    <row r="31" spans="2:8" s="245" customFormat="1" ht="24.9" customHeight="1" x14ac:dyDescent="0.25">
      <c r="B31" s="240">
        <v>551</v>
      </c>
      <c r="C31" s="241" t="s">
        <v>277</v>
      </c>
      <c r="D31" s="242">
        <f t="shared" si="2"/>
        <v>569</v>
      </c>
      <c r="E31" s="34"/>
      <c r="F31" s="34"/>
      <c r="G31" s="34"/>
      <c r="H31" s="249" t="str">
        <f t="shared" si="0"/>
        <v>-</v>
      </c>
    </row>
    <row r="32" spans="2:8" s="245" customFormat="1" ht="24.9" customHeight="1" x14ac:dyDescent="0.25">
      <c r="B32" s="253"/>
      <c r="C32" s="241" t="s">
        <v>314</v>
      </c>
      <c r="D32" s="242">
        <f t="shared" si="2"/>
        <v>570</v>
      </c>
      <c r="E32" s="33">
        <f>IF(E12&gt;E22,E12-E22,0)</f>
        <v>110072</v>
      </c>
      <c r="F32" s="33">
        <f>IF(F12&gt;F22,F12-F22,0)</f>
        <v>92492</v>
      </c>
      <c r="G32" s="33">
        <f>IF(G12&gt;G22,G12-G22,0)</f>
        <v>74886</v>
      </c>
      <c r="H32" s="251">
        <f t="shared" si="0"/>
        <v>0.80964840202395882</v>
      </c>
    </row>
    <row r="33" spans="1:9" s="245" customFormat="1" ht="24.9" customHeight="1" x14ac:dyDescent="0.25">
      <c r="B33" s="253"/>
      <c r="C33" s="241" t="s">
        <v>315</v>
      </c>
      <c r="D33" s="242">
        <f>D32+1</f>
        <v>571</v>
      </c>
      <c r="E33" s="33">
        <f>IF(E12&lt;E22,E22-E12,0)</f>
        <v>0</v>
      </c>
      <c r="F33" s="33">
        <f>IF(F12&lt;F22,F22-F12,0)</f>
        <v>0</v>
      </c>
      <c r="G33" s="33">
        <f>IF(G12&lt;G22,G22-G12,0)</f>
        <v>0</v>
      </c>
      <c r="H33" s="251" t="str">
        <f t="shared" si="0"/>
        <v>-</v>
      </c>
    </row>
    <row r="34" spans="1:9" s="245" customFormat="1" ht="24.9" customHeight="1" x14ac:dyDescent="0.25">
      <c r="B34" s="253"/>
      <c r="C34" s="241" t="s">
        <v>316</v>
      </c>
      <c r="D34" s="242">
        <f>D33+1</f>
        <v>572</v>
      </c>
      <c r="E34" s="252">
        <v>144631</v>
      </c>
      <c r="F34" s="252">
        <v>137100</v>
      </c>
      <c r="G34" s="252">
        <v>85545</v>
      </c>
      <c r="H34" s="247">
        <f t="shared" si="0"/>
        <v>0.62396061269146608</v>
      </c>
    </row>
    <row r="35" spans="1:9" s="245" customFormat="1" ht="24.9" customHeight="1" thickBot="1" x14ac:dyDescent="0.3">
      <c r="B35" s="254"/>
      <c r="C35" s="255" t="s">
        <v>317</v>
      </c>
      <c r="D35" s="256">
        <f>D34+1</f>
        <v>573</v>
      </c>
      <c r="E35" s="548"/>
      <c r="F35" s="548"/>
      <c r="G35" s="548"/>
      <c r="H35" s="257" t="str">
        <f t="shared" si="0"/>
        <v>-</v>
      </c>
    </row>
    <row r="36" spans="1:9" s="211" customFormat="1" x14ac:dyDescent="0.25">
      <c r="A36" s="178"/>
      <c r="F36" s="231"/>
      <c r="G36" s="231"/>
      <c r="H36" s="231"/>
    </row>
    <row r="37" spans="1:9" s="211" customFormat="1" x14ac:dyDescent="0.25">
      <c r="A37" s="178"/>
      <c r="F37" s="231"/>
      <c r="G37" s="231"/>
      <c r="H37" s="231"/>
    </row>
    <row r="38" spans="1:9" s="205" customFormat="1" x14ac:dyDescent="0.25">
      <c r="A38" s="178"/>
      <c r="B38" s="172" t="s">
        <v>38</v>
      </c>
      <c r="C38" s="83"/>
      <c r="D38" s="83"/>
      <c r="E38" s="83"/>
      <c r="F38" s="83"/>
      <c r="G38" s="83"/>
      <c r="H38" s="83"/>
      <c r="I38" s="80"/>
    </row>
    <row r="39" spans="1:9" s="205" customFormat="1" x14ac:dyDescent="0.25">
      <c r="A39" s="178"/>
      <c r="B39" s="83"/>
      <c r="C39" s="83"/>
      <c r="D39" s="83"/>
      <c r="E39" s="83"/>
      <c r="F39" s="83"/>
      <c r="G39" s="83"/>
      <c r="H39" s="83"/>
      <c r="I39" s="80"/>
    </row>
    <row r="40" spans="1:9" s="205" customFormat="1" x14ac:dyDescent="0.25">
      <c r="A40" s="178"/>
      <c r="B40" s="694" t="str">
        <f>VZ!A12</f>
        <v>Novo mesto, 23.05.2018</v>
      </c>
      <c r="C40" s="695"/>
      <c r="D40" s="83"/>
      <c r="E40" s="83"/>
      <c r="F40" s="83"/>
      <c r="G40" s="83"/>
      <c r="H40" s="83"/>
      <c r="I40" s="80"/>
    </row>
    <row r="41" spans="1:9" s="205" customFormat="1" x14ac:dyDescent="0.25">
      <c r="A41" s="178"/>
      <c r="B41" s="83"/>
      <c r="C41" s="83"/>
      <c r="D41" s="83"/>
      <c r="E41" s="83"/>
      <c r="F41" s="83"/>
      <c r="G41" s="83"/>
      <c r="H41" s="83"/>
      <c r="I41" s="80"/>
    </row>
    <row r="42" spans="1:9" s="205" customFormat="1" x14ac:dyDescent="0.25">
      <c r="A42" s="178"/>
      <c r="B42" s="698" t="s">
        <v>39</v>
      </c>
      <c r="C42" s="698"/>
      <c r="D42" s="174" t="s">
        <v>42</v>
      </c>
      <c r="E42" s="174"/>
      <c r="F42" s="83"/>
      <c r="G42" s="83" t="s">
        <v>251</v>
      </c>
      <c r="H42" s="83"/>
      <c r="I42" s="80"/>
    </row>
    <row r="43" spans="1:9" s="205" customFormat="1" x14ac:dyDescent="0.25">
      <c r="A43" s="178"/>
      <c r="B43" s="83"/>
      <c r="C43" s="83"/>
      <c r="D43" s="83"/>
      <c r="E43" s="83"/>
      <c r="F43" s="83"/>
      <c r="G43" s="83"/>
      <c r="H43" s="83"/>
      <c r="I43" s="80"/>
    </row>
    <row r="44" spans="1:9" s="205" customFormat="1" x14ac:dyDescent="0.25">
      <c r="A44" s="178"/>
      <c r="B44" s="694" t="str">
        <f>VZ!A18</f>
        <v>Maja Zorčič</v>
      </c>
      <c r="C44" s="695"/>
      <c r="D44" s="83"/>
      <c r="E44" s="83"/>
      <c r="F44" s="83"/>
      <c r="G44" s="699" t="str">
        <f>VZ!C18</f>
        <v>red. prof.dr. Dejan Jelovac</v>
      </c>
      <c r="H44" s="695"/>
      <c r="I44" s="232"/>
    </row>
  </sheetData>
  <mergeCells count="6">
    <mergeCell ref="B1:H1"/>
    <mergeCell ref="C7:F7"/>
    <mergeCell ref="B44:C44"/>
    <mergeCell ref="B40:C40"/>
    <mergeCell ref="B42:C42"/>
    <mergeCell ref="G44:H44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topLeftCell="A16" zoomScaleNormal="100" workbookViewId="0">
      <selection activeCell="F39" sqref="F39"/>
    </sheetView>
  </sheetViews>
  <sheetFormatPr defaultColWidth="9.109375" defaultRowHeight="11.4" x14ac:dyDescent="0.2"/>
  <cols>
    <col min="1" max="1" width="9.6640625" style="454" customWidth="1"/>
    <col min="2" max="2" width="33.44140625" style="454" customWidth="1"/>
    <col min="3" max="3" width="10.88671875" style="454" customWidth="1"/>
    <col min="4" max="4" width="12.6640625" style="516" customWidth="1"/>
    <col min="5" max="5" width="13" style="516" customWidth="1"/>
    <col min="6" max="6" width="13.44140625" style="516" customWidth="1"/>
    <col min="7" max="7" width="11" style="481" customWidth="1"/>
    <col min="8" max="16384" width="9.109375" style="417"/>
  </cols>
  <sheetData>
    <row r="1" spans="1:7" ht="15.6" x14ac:dyDescent="0.2">
      <c r="A1" s="460" t="s">
        <v>648</v>
      </c>
      <c r="B1" s="179"/>
      <c r="C1" s="179"/>
      <c r="D1" s="514"/>
      <c r="E1" s="514"/>
      <c r="F1" s="514"/>
      <c r="G1" s="515"/>
    </row>
    <row r="2" spans="1:7" ht="12" x14ac:dyDescent="0.25">
      <c r="A2" s="453" t="s">
        <v>565</v>
      </c>
      <c r="B2" s="453" t="s">
        <v>49</v>
      </c>
    </row>
    <row r="3" spans="1:7" x14ac:dyDescent="0.2">
      <c r="A3" s="454" t="s">
        <v>630</v>
      </c>
    </row>
    <row r="5" spans="1:7" x14ac:dyDescent="0.2">
      <c r="B5" s="454" t="str">
        <f>VZ!B6</f>
        <v>Fakulteta za informacijske študije v Novem mestu</v>
      </c>
    </row>
    <row r="6" spans="1:7" s="415" customFormat="1" x14ac:dyDescent="0.2">
      <c r="A6" s="454"/>
      <c r="B6" s="454"/>
      <c r="C6" s="454"/>
      <c r="D6" s="517"/>
      <c r="E6" s="517"/>
      <c r="F6" s="517"/>
      <c r="G6" s="481"/>
    </row>
    <row r="7" spans="1:7" s="415" customFormat="1" ht="30.6" x14ac:dyDescent="0.2">
      <c r="A7" s="483" t="s">
        <v>206</v>
      </c>
      <c r="B7" s="469" t="s">
        <v>44</v>
      </c>
      <c r="C7" s="470" t="s">
        <v>45</v>
      </c>
      <c r="D7" s="518" t="s">
        <v>646</v>
      </c>
      <c r="E7" s="518" t="s">
        <v>638</v>
      </c>
      <c r="F7" s="518" t="s">
        <v>639</v>
      </c>
      <c r="G7" s="519" t="s">
        <v>647</v>
      </c>
    </row>
    <row r="8" spans="1:7" ht="10.199999999999999" x14ac:dyDescent="0.2">
      <c r="A8" s="237" t="s">
        <v>46</v>
      </c>
      <c r="B8" s="237" t="s">
        <v>47</v>
      </c>
      <c r="C8" s="237" t="s">
        <v>48</v>
      </c>
      <c r="D8" s="237">
        <v>4</v>
      </c>
      <c r="E8" s="237">
        <v>5</v>
      </c>
      <c r="F8" s="237">
        <v>6</v>
      </c>
      <c r="G8" s="237" t="s">
        <v>389</v>
      </c>
    </row>
    <row r="9" spans="1:7" s="513" customFormat="1" ht="20.399999999999999" x14ac:dyDescent="0.2">
      <c r="A9" s="425"/>
      <c r="B9" s="419" t="s">
        <v>523</v>
      </c>
      <c r="C9" s="440">
        <v>860</v>
      </c>
      <c r="D9" s="520">
        <f>D10+D11-D12+D13</f>
        <v>998161</v>
      </c>
      <c r="E9" s="520">
        <f>E10+E11-E12+E13</f>
        <v>1270943</v>
      </c>
      <c r="F9" s="520">
        <f>F10+F11-F12+F13</f>
        <v>1685331</v>
      </c>
      <c r="G9" s="521">
        <f>IF(E9=0,"-",F9/E9)</f>
        <v>1.3260476669685421</v>
      </c>
    </row>
    <row r="10" spans="1:7" ht="20.399999999999999" x14ac:dyDescent="0.2">
      <c r="A10" s="418" t="s">
        <v>473</v>
      </c>
      <c r="B10" s="423" t="s">
        <v>474</v>
      </c>
      <c r="C10" s="420">
        <v>861</v>
      </c>
      <c r="D10" s="522">
        <v>998161</v>
      </c>
      <c r="E10" s="522">
        <v>1269693</v>
      </c>
      <c r="F10" s="522">
        <v>1684331</v>
      </c>
      <c r="G10" s="521">
        <f t="shared" ref="G10:G44" si="0">IF(E10=0,"-",F10/E10)</f>
        <v>1.326565555610687</v>
      </c>
    </row>
    <row r="11" spans="1:7" s="421" customFormat="1" ht="30.6" x14ac:dyDescent="0.2">
      <c r="A11" s="418"/>
      <c r="B11" s="423" t="s">
        <v>475</v>
      </c>
      <c r="C11" s="420">
        <v>862</v>
      </c>
      <c r="D11" s="522"/>
      <c r="E11" s="522"/>
      <c r="F11" s="522"/>
      <c r="G11" s="521" t="str">
        <f t="shared" si="0"/>
        <v>-</v>
      </c>
    </row>
    <row r="12" spans="1:7" ht="30.6" x14ac:dyDescent="0.2">
      <c r="A12" s="418"/>
      <c r="B12" s="423" t="s">
        <v>476</v>
      </c>
      <c r="C12" s="420">
        <v>863</v>
      </c>
      <c r="D12" s="522"/>
      <c r="E12" s="522"/>
      <c r="F12" s="522"/>
      <c r="G12" s="521" t="str">
        <f t="shared" si="0"/>
        <v>-</v>
      </c>
    </row>
    <row r="13" spans="1:7" s="421" customFormat="1" ht="20.399999999999999" x14ac:dyDescent="0.2">
      <c r="A13" s="418" t="s">
        <v>477</v>
      </c>
      <c r="B13" s="423" t="s">
        <v>478</v>
      </c>
      <c r="C13" s="420">
        <v>864</v>
      </c>
      <c r="D13" s="522"/>
      <c r="E13" s="522">
        <v>1250</v>
      </c>
      <c r="F13" s="522">
        <v>1000</v>
      </c>
      <c r="G13" s="521">
        <f t="shared" si="0"/>
        <v>0.8</v>
      </c>
    </row>
    <row r="14" spans="1:7" s="546" customFormat="1" ht="10.199999999999999" x14ac:dyDescent="0.2">
      <c r="A14" s="425" t="s">
        <v>479</v>
      </c>
      <c r="B14" s="419" t="s">
        <v>480</v>
      </c>
      <c r="C14" s="440">
        <v>865</v>
      </c>
      <c r="D14" s="523">
        <v>656</v>
      </c>
      <c r="E14" s="523"/>
      <c r="F14" s="523"/>
      <c r="G14" s="521" t="str">
        <f t="shared" si="0"/>
        <v>-</v>
      </c>
    </row>
    <row r="15" spans="1:7" s="513" customFormat="1" ht="10.199999999999999" x14ac:dyDescent="0.2">
      <c r="A15" s="425" t="s">
        <v>481</v>
      </c>
      <c r="B15" s="419" t="s">
        <v>482</v>
      </c>
      <c r="C15" s="440">
        <v>866</v>
      </c>
      <c r="D15" s="523">
        <v>3327</v>
      </c>
      <c r="E15" s="523"/>
      <c r="F15" s="523"/>
      <c r="G15" s="521" t="str">
        <f t="shared" si="0"/>
        <v>-</v>
      </c>
    </row>
    <row r="16" spans="1:7" s="546" customFormat="1" ht="20.399999999999999" x14ac:dyDescent="0.2">
      <c r="A16" s="425"/>
      <c r="B16" s="419" t="s">
        <v>483</v>
      </c>
      <c r="C16" s="440">
        <v>867</v>
      </c>
      <c r="D16" s="524">
        <f>D17+D18</f>
        <v>0</v>
      </c>
      <c r="E16" s="524">
        <f>E17+E18</f>
        <v>0</v>
      </c>
      <c r="F16" s="524">
        <f>F17+F18</f>
        <v>0</v>
      </c>
      <c r="G16" s="521" t="str">
        <f t="shared" si="0"/>
        <v>-</v>
      </c>
    </row>
    <row r="17" spans="1:7" s="421" customFormat="1" ht="10.199999999999999" x14ac:dyDescent="0.2">
      <c r="A17" s="418" t="s">
        <v>484</v>
      </c>
      <c r="B17" s="423" t="s">
        <v>485</v>
      </c>
      <c r="C17" s="420">
        <v>868</v>
      </c>
      <c r="D17" s="522"/>
      <c r="E17" s="522"/>
      <c r="F17" s="522"/>
      <c r="G17" s="521" t="str">
        <f t="shared" si="0"/>
        <v>-</v>
      </c>
    </row>
    <row r="18" spans="1:7" s="421" customFormat="1" ht="20.399999999999999" x14ac:dyDescent="0.2">
      <c r="A18" s="418" t="s">
        <v>484</v>
      </c>
      <c r="B18" s="423" t="s">
        <v>486</v>
      </c>
      <c r="C18" s="420">
        <v>869</v>
      </c>
      <c r="D18" s="522"/>
      <c r="E18" s="522"/>
      <c r="F18" s="522"/>
      <c r="G18" s="521" t="str">
        <f t="shared" si="0"/>
        <v>-</v>
      </c>
    </row>
    <row r="19" spans="1:7" s="546" customFormat="1" ht="10.199999999999999" x14ac:dyDescent="0.2">
      <c r="A19" s="425"/>
      <c r="B19" s="419" t="s">
        <v>487</v>
      </c>
      <c r="C19" s="440">
        <v>870</v>
      </c>
      <c r="D19" s="524">
        <f>D9+D14+D15+D16</f>
        <v>1002144</v>
      </c>
      <c r="E19" s="524">
        <f>E9+E14+E15+E16</f>
        <v>1270943</v>
      </c>
      <c r="F19" s="524">
        <f>F9+F14+F15+F16</f>
        <v>1685331</v>
      </c>
      <c r="G19" s="521">
        <f t="shared" si="0"/>
        <v>1.3260476669685421</v>
      </c>
    </row>
    <row r="20" spans="1:7" s="546" customFormat="1" ht="20.399999999999999" x14ac:dyDescent="0.2">
      <c r="A20" s="425"/>
      <c r="B20" s="419" t="s">
        <v>488</v>
      </c>
      <c r="C20" s="440">
        <v>871</v>
      </c>
      <c r="D20" s="524">
        <f>D21+D22+D23</f>
        <v>262863</v>
      </c>
      <c r="E20" s="524">
        <f>E21+E22+E23</f>
        <v>444030.39</v>
      </c>
      <c r="F20" s="524">
        <f>F21+F22+F23</f>
        <v>512243</v>
      </c>
      <c r="G20" s="521">
        <f t="shared" si="0"/>
        <v>1.1536214897363219</v>
      </c>
    </row>
    <row r="21" spans="1:7" ht="20.399999999999999" x14ac:dyDescent="0.2">
      <c r="A21" s="418" t="s">
        <v>489</v>
      </c>
      <c r="B21" s="423" t="s">
        <v>490</v>
      </c>
      <c r="C21" s="420">
        <v>872</v>
      </c>
      <c r="D21" s="522"/>
      <c r="E21" s="522"/>
      <c r="F21" s="522"/>
      <c r="G21" s="521" t="str">
        <f t="shared" si="0"/>
        <v>-</v>
      </c>
    </row>
    <row r="22" spans="1:7" ht="10.199999999999999" x14ac:dyDescent="0.2">
      <c r="A22" s="418" t="s">
        <v>491</v>
      </c>
      <c r="B22" s="423" t="s">
        <v>492</v>
      </c>
      <c r="C22" s="420">
        <v>873</v>
      </c>
      <c r="D22" s="522">
        <v>17427</v>
      </c>
      <c r="E22" s="522">
        <v>33733.39</v>
      </c>
      <c r="F22" s="522">
        <v>53733</v>
      </c>
      <c r="G22" s="521">
        <f t="shared" si="0"/>
        <v>1.5928728182966492</v>
      </c>
    </row>
    <row r="23" spans="1:7" ht="10.199999999999999" x14ac:dyDescent="0.2">
      <c r="A23" s="418" t="s">
        <v>493</v>
      </c>
      <c r="B23" s="423" t="s">
        <v>494</v>
      </c>
      <c r="C23" s="420">
        <v>874</v>
      </c>
      <c r="D23" s="522">
        <v>245436</v>
      </c>
      <c r="E23" s="522">
        <v>410297</v>
      </c>
      <c r="F23" s="522">
        <v>458510</v>
      </c>
      <c r="G23" s="521">
        <f t="shared" si="0"/>
        <v>1.1175075615956247</v>
      </c>
    </row>
    <row r="24" spans="1:7" s="546" customFormat="1" ht="15" customHeight="1" x14ac:dyDescent="0.2">
      <c r="A24" s="425"/>
      <c r="B24" s="419" t="s">
        <v>495</v>
      </c>
      <c r="C24" s="440">
        <v>875</v>
      </c>
      <c r="D24" s="525">
        <f>D25+D26+D27</f>
        <v>689417</v>
      </c>
      <c r="E24" s="525">
        <f>E25+E26+E27</f>
        <v>734247</v>
      </c>
      <c r="F24" s="525">
        <f>F25+F26+F27</f>
        <v>1028413</v>
      </c>
      <c r="G24" s="521">
        <f t="shared" si="0"/>
        <v>1.4006362981394544</v>
      </c>
    </row>
    <row r="25" spans="1:7" ht="15" customHeight="1" x14ac:dyDescent="0.2">
      <c r="A25" s="418" t="s">
        <v>496</v>
      </c>
      <c r="B25" s="423" t="s">
        <v>497</v>
      </c>
      <c r="C25" s="420">
        <v>876</v>
      </c>
      <c r="D25" s="522">
        <v>547237</v>
      </c>
      <c r="E25" s="522">
        <v>599883</v>
      </c>
      <c r="F25" s="522">
        <v>868632</v>
      </c>
      <c r="G25" s="521">
        <f t="shared" si="0"/>
        <v>1.4480023604602899</v>
      </c>
    </row>
    <row r="26" spans="1:7" ht="20.399999999999999" x14ac:dyDescent="0.2">
      <c r="A26" s="418" t="s">
        <v>496</v>
      </c>
      <c r="B26" s="423" t="s">
        <v>498</v>
      </c>
      <c r="C26" s="420">
        <v>877</v>
      </c>
      <c r="D26" s="522">
        <v>88334</v>
      </c>
      <c r="E26" s="522">
        <v>91111</v>
      </c>
      <c r="F26" s="522">
        <v>87739</v>
      </c>
      <c r="G26" s="521">
        <f t="shared" si="0"/>
        <v>0.96299019876853509</v>
      </c>
    </row>
    <row r="27" spans="1:7" ht="10.199999999999999" x14ac:dyDescent="0.2">
      <c r="A27" s="418" t="s">
        <v>496</v>
      </c>
      <c r="B27" s="423" t="s">
        <v>499</v>
      </c>
      <c r="C27" s="420">
        <v>878</v>
      </c>
      <c r="D27" s="522">
        <v>53846</v>
      </c>
      <c r="E27" s="522">
        <v>43253</v>
      </c>
      <c r="F27" s="522">
        <v>72042</v>
      </c>
      <c r="G27" s="521">
        <f t="shared" si="0"/>
        <v>1.6655954500265877</v>
      </c>
    </row>
    <row r="28" spans="1:7" s="546" customFormat="1" ht="10.199999999999999" x14ac:dyDescent="0.2">
      <c r="A28" s="425" t="s">
        <v>500</v>
      </c>
      <c r="B28" s="419" t="s">
        <v>501</v>
      </c>
      <c r="C28" s="440">
        <v>879</v>
      </c>
      <c r="D28" s="523">
        <v>12941</v>
      </c>
      <c r="E28" s="523">
        <v>12941</v>
      </c>
      <c r="F28" s="523">
        <v>20705</v>
      </c>
      <c r="G28" s="521">
        <f t="shared" si="0"/>
        <v>1.5999536357313964</v>
      </c>
    </row>
    <row r="29" spans="1:7" s="513" customFormat="1" ht="10.199999999999999" x14ac:dyDescent="0.2">
      <c r="A29" s="425" t="s">
        <v>502</v>
      </c>
      <c r="B29" s="419" t="s">
        <v>503</v>
      </c>
      <c r="C29" s="440">
        <v>880</v>
      </c>
      <c r="D29" s="523"/>
      <c r="E29" s="523"/>
      <c r="F29" s="523">
        <v>0</v>
      </c>
      <c r="G29" s="521" t="str">
        <f t="shared" si="0"/>
        <v>-</v>
      </c>
    </row>
    <row r="30" spans="1:7" s="546" customFormat="1" ht="10.199999999999999" x14ac:dyDescent="0.2">
      <c r="A30" s="425" t="s">
        <v>524</v>
      </c>
      <c r="B30" s="419" t="s">
        <v>525</v>
      </c>
      <c r="C30" s="440">
        <v>881</v>
      </c>
      <c r="D30" s="523">
        <v>17461</v>
      </c>
      <c r="E30" s="523">
        <v>42615</v>
      </c>
      <c r="F30" s="523">
        <v>35620</v>
      </c>
      <c r="G30" s="521">
        <f t="shared" si="0"/>
        <v>0.83585591927724978</v>
      </c>
    </row>
    <row r="31" spans="1:7" s="546" customFormat="1" ht="10.199999999999999" x14ac:dyDescent="0.2">
      <c r="A31" s="425" t="s">
        <v>505</v>
      </c>
      <c r="B31" s="419" t="s">
        <v>506</v>
      </c>
      <c r="C31" s="440">
        <v>882</v>
      </c>
      <c r="D31" s="523">
        <v>3304</v>
      </c>
      <c r="E31" s="523">
        <v>2805</v>
      </c>
      <c r="F31" s="523">
        <v>2805</v>
      </c>
      <c r="G31" s="521">
        <f t="shared" si="0"/>
        <v>1</v>
      </c>
    </row>
    <row r="32" spans="1:7" s="546" customFormat="1" ht="10.199999999999999" x14ac:dyDescent="0.2">
      <c r="A32" s="425">
        <v>468</v>
      </c>
      <c r="B32" s="419" t="s">
        <v>507</v>
      </c>
      <c r="C32" s="440">
        <v>883</v>
      </c>
      <c r="D32" s="523"/>
      <c r="E32" s="523">
        <v>1</v>
      </c>
      <c r="F32" s="523"/>
      <c r="G32" s="521">
        <f t="shared" si="0"/>
        <v>0</v>
      </c>
    </row>
    <row r="33" spans="1:9" s="546" customFormat="1" ht="20.399999999999999" x14ac:dyDescent="0.2">
      <c r="A33" s="425"/>
      <c r="B33" s="419" t="s">
        <v>560</v>
      </c>
      <c r="C33" s="440">
        <v>884</v>
      </c>
      <c r="D33" s="524">
        <f>D34+D35</f>
        <v>0</v>
      </c>
      <c r="E33" s="524">
        <f>E34+E35</f>
        <v>0</v>
      </c>
      <c r="F33" s="524">
        <f>F34+F35</f>
        <v>0</v>
      </c>
      <c r="G33" s="521" t="str">
        <f t="shared" si="0"/>
        <v>-</v>
      </c>
    </row>
    <row r="34" spans="1:9" s="421" customFormat="1" ht="20.399999999999999" x14ac:dyDescent="0.2">
      <c r="A34" s="418" t="s">
        <v>508</v>
      </c>
      <c r="B34" s="423" t="s">
        <v>509</v>
      </c>
      <c r="C34" s="420">
        <v>885</v>
      </c>
      <c r="D34" s="522"/>
      <c r="E34" s="522"/>
      <c r="F34" s="522"/>
      <c r="G34" s="521" t="str">
        <f t="shared" si="0"/>
        <v>-</v>
      </c>
    </row>
    <row r="35" spans="1:9" s="421" customFormat="1" ht="20.399999999999999" x14ac:dyDescent="0.2">
      <c r="A35" s="418" t="s">
        <v>508</v>
      </c>
      <c r="B35" s="423" t="s">
        <v>510</v>
      </c>
      <c r="C35" s="420">
        <v>886</v>
      </c>
      <c r="D35" s="522"/>
      <c r="E35" s="522"/>
      <c r="F35" s="522"/>
      <c r="G35" s="521" t="str">
        <f t="shared" si="0"/>
        <v>-</v>
      </c>
    </row>
    <row r="36" spans="1:9" s="513" customFormat="1" ht="20.399999999999999" x14ac:dyDescent="0.2">
      <c r="A36" s="425"/>
      <c r="B36" s="419" t="s">
        <v>526</v>
      </c>
      <c r="C36" s="440">
        <v>887</v>
      </c>
      <c r="D36" s="525">
        <f>D20+D24+D28+D29+D30+D31+D32+D33</f>
        <v>985986</v>
      </c>
      <c r="E36" s="525">
        <f>E20+E24+E28+E29+E30+E31+E32+E33</f>
        <v>1236639.3900000001</v>
      </c>
      <c r="F36" s="525">
        <f>F20+F24+F28+F29+F30+F31+F32+F33</f>
        <v>1599786</v>
      </c>
      <c r="G36" s="521">
        <f t="shared" si="0"/>
        <v>1.2936560269198605</v>
      </c>
    </row>
    <row r="37" spans="1:9" s="513" customFormat="1" ht="10.199999999999999" x14ac:dyDescent="0.2">
      <c r="A37" s="425"/>
      <c r="B37" s="419" t="s">
        <v>527</v>
      </c>
      <c r="C37" s="440">
        <v>888</v>
      </c>
      <c r="D37" s="525">
        <f>D19-D36</f>
        <v>16158</v>
      </c>
      <c r="E37" s="525">
        <f>E19-E36</f>
        <v>34303.60999999987</v>
      </c>
      <c r="F37" s="525">
        <f>F19-F36</f>
        <v>85545</v>
      </c>
      <c r="G37" s="521">
        <f t="shared" si="0"/>
        <v>2.4937608607374071</v>
      </c>
    </row>
    <row r="38" spans="1:9" s="513" customFormat="1" ht="10.199999999999999" x14ac:dyDescent="0.2">
      <c r="A38" s="425"/>
      <c r="B38" s="419" t="s">
        <v>528</v>
      </c>
      <c r="C38" s="440">
        <v>889</v>
      </c>
      <c r="D38" s="525">
        <f>D36-D19</f>
        <v>-16158</v>
      </c>
      <c r="E38" s="525">
        <f>E36-E19</f>
        <v>-34303.60999999987</v>
      </c>
      <c r="F38" s="525">
        <v>0</v>
      </c>
      <c r="G38" s="521">
        <f t="shared" si="0"/>
        <v>0</v>
      </c>
    </row>
    <row r="39" spans="1:9" s="513" customFormat="1" ht="10.199999999999999" x14ac:dyDescent="0.2">
      <c r="A39" s="425" t="s">
        <v>529</v>
      </c>
      <c r="B39" s="419" t="s">
        <v>530</v>
      </c>
      <c r="C39" s="440">
        <v>890</v>
      </c>
      <c r="D39" s="526">
        <v>845</v>
      </c>
      <c r="E39" s="526">
        <v>1667</v>
      </c>
      <c r="F39" s="526">
        <v>2560</v>
      </c>
      <c r="G39" s="521">
        <f t="shared" si="0"/>
        <v>1.5356928614277146</v>
      </c>
    </row>
    <row r="40" spans="1:9" s="513" customFormat="1" ht="20.399999999999999" x14ac:dyDescent="0.2">
      <c r="A40" s="425"/>
      <c r="B40" s="419" t="s">
        <v>531</v>
      </c>
      <c r="C40" s="440">
        <v>891</v>
      </c>
      <c r="D40" s="525">
        <f>D37-D39</f>
        <v>15313</v>
      </c>
      <c r="E40" s="525">
        <f>E37-E39</f>
        <v>32636.60999999987</v>
      </c>
      <c r="F40" s="525">
        <f>F37-F39</f>
        <v>82985</v>
      </c>
      <c r="G40" s="521">
        <f t="shared" si="0"/>
        <v>2.5426966832646016</v>
      </c>
    </row>
    <row r="41" spans="1:9" s="513" customFormat="1" ht="20.399999999999999" x14ac:dyDescent="0.2">
      <c r="A41" s="425"/>
      <c r="B41" s="419" t="s">
        <v>532</v>
      </c>
      <c r="C41" s="440">
        <v>892</v>
      </c>
      <c r="D41" s="525">
        <f>D38+D40</f>
        <v>-845</v>
      </c>
      <c r="E41" s="525">
        <f>E38+E40</f>
        <v>-1667</v>
      </c>
      <c r="F41" s="525">
        <v>0</v>
      </c>
      <c r="G41" s="521">
        <f t="shared" si="0"/>
        <v>0</v>
      </c>
    </row>
    <row r="42" spans="1:9" s="546" customFormat="1" ht="30.6" x14ac:dyDescent="0.2">
      <c r="A42" s="425"/>
      <c r="B42" s="419" t="s">
        <v>533</v>
      </c>
      <c r="C42" s="440">
        <v>893</v>
      </c>
      <c r="D42" s="523"/>
      <c r="E42" s="523"/>
      <c r="F42" s="523"/>
      <c r="G42" s="521" t="str">
        <f t="shared" si="0"/>
        <v>-</v>
      </c>
    </row>
    <row r="43" spans="1:9" s="546" customFormat="1" ht="30.6" x14ac:dyDescent="0.2">
      <c r="A43" s="425"/>
      <c r="B43" s="419" t="s">
        <v>512</v>
      </c>
      <c r="C43" s="440">
        <v>894</v>
      </c>
      <c r="D43" s="523">
        <v>23</v>
      </c>
      <c r="E43" s="523">
        <v>23</v>
      </c>
      <c r="F43" s="523">
        <v>23</v>
      </c>
      <c r="G43" s="521">
        <f t="shared" si="0"/>
        <v>1</v>
      </c>
    </row>
    <row r="44" spans="1:9" s="546" customFormat="1" ht="10.199999999999999" x14ac:dyDescent="0.2">
      <c r="A44" s="425"/>
      <c r="B44" s="419" t="s">
        <v>513</v>
      </c>
      <c r="C44" s="440">
        <v>895</v>
      </c>
      <c r="D44" s="547">
        <v>12</v>
      </c>
      <c r="E44" s="547">
        <v>12</v>
      </c>
      <c r="F44" s="547">
        <v>12</v>
      </c>
      <c r="G44" s="527">
        <f t="shared" si="0"/>
        <v>1</v>
      </c>
    </row>
    <row r="45" spans="1:9" s="421" customFormat="1" ht="12" x14ac:dyDescent="0.2">
      <c r="A45" s="461"/>
      <c r="B45" s="462"/>
      <c r="C45" s="463"/>
      <c r="D45" s="528"/>
      <c r="E45" s="528"/>
      <c r="F45" s="528"/>
      <c r="G45" s="481"/>
    </row>
    <row r="46" spans="1:9" s="205" customFormat="1" ht="13.2" x14ac:dyDescent="0.25">
      <c r="A46" s="178"/>
      <c r="B46" s="172" t="s">
        <v>38</v>
      </c>
      <c r="C46" s="83"/>
      <c r="D46" s="529"/>
      <c r="E46" s="529"/>
      <c r="F46" s="529"/>
      <c r="G46" s="530"/>
      <c r="H46" s="83"/>
      <c r="I46" s="80"/>
    </row>
    <row r="47" spans="1:9" s="205" customFormat="1" ht="13.2" x14ac:dyDescent="0.25">
      <c r="A47" s="178"/>
      <c r="B47" s="83"/>
      <c r="C47" s="83"/>
      <c r="D47" s="529"/>
      <c r="E47" s="529"/>
      <c r="F47" s="529"/>
      <c r="G47" s="530"/>
      <c r="H47" s="83"/>
      <c r="I47" s="80"/>
    </row>
    <row r="48" spans="1:9" s="205" customFormat="1" ht="13.2" x14ac:dyDescent="0.25">
      <c r="A48" s="178"/>
      <c r="B48" s="695" t="str">
        <f>VZ!A16</f>
        <v>Ime in priimek</v>
      </c>
      <c r="C48" s="695"/>
      <c r="D48" s="529"/>
      <c r="E48" s="529"/>
      <c r="F48" s="529"/>
      <c r="G48" s="530"/>
      <c r="H48" s="83"/>
      <c r="I48" s="80"/>
    </row>
    <row r="49" spans="1:9" s="205" customFormat="1" ht="13.2" x14ac:dyDescent="0.25">
      <c r="A49" s="178"/>
      <c r="B49" s="83"/>
      <c r="C49" s="83"/>
      <c r="D49" s="529"/>
      <c r="E49" s="529"/>
      <c r="F49" s="529"/>
      <c r="G49" s="530"/>
      <c r="H49" s="83"/>
      <c r="I49" s="80"/>
    </row>
    <row r="50" spans="1:9" s="205" customFormat="1" ht="13.2" x14ac:dyDescent="0.25">
      <c r="A50" s="178"/>
      <c r="B50" s="698" t="s">
        <v>39</v>
      </c>
      <c r="C50" s="698"/>
      <c r="D50" s="531" t="s">
        <v>42</v>
      </c>
      <c r="E50" s="531"/>
      <c r="F50" s="529"/>
      <c r="G50" s="530" t="s">
        <v>251</v>
      </c>
      <c r="H50" s="83"/>
      <c r="I50" s="80"/>
    </row>
    <row r="51" spans="1:9" s="205" customFormat="1" ht="13.2" x14ac:dyDescent="0.25">
      <c r="A51" s="178"/>
      <c r="B51" s="83"/>
      <c r="C51" s="83"/>
      <c r="D51" s="529"/>
      <c r="E51" s="529"/>
      <c r="F51" s="529"/>
      <c r="G51" s="530"/>
      <c r="H51" s="83"/>
      <c r="I51" s="80"/>
    </row>
    <row r="52" spans="1:9" s="205" customFormat="1" ht="13.2" x14ac:dyDescent="0.25">
      <c r="A52" s="178"/>
      <c r="B52" s="694">
        <f>VZ!A22</f>
        <v>0</v>
      </c>
      <c r="C52" s="695"/>
      <c r="D52" s="529"/>
      <c r="E52" s="529"/>
      <c r="F52" s="529"/>
      <c r="G52" s="699">
        <f>VZ!C22</f>
        <v>0</v>
      </c>
      <c r="H52" s="695"/>
      <c r="I52" s="232"/>
    </row>
    <row r="53" spans="1:9" s="205" customFormat="1" ht="13.2" x14ac:dyDescent="0.25">
      <c r="A53" s="178"/>
      <c r="B53" s="266"/>
      <c r="C53" s="267"/>
      <c r="D53" s="529"/>
      <c r="E53" s="529"/>
      <c r="F53" s="529"/>
      <c r="G53" s="532"/>
      <c r="H53" s="267"/>
      <c r="I53" s="232"/>
    </row>
    <row r="54" spans="1:9" s="205" customFormat="1" ht="26.4" x14ac:dyDescent="0.25">
      <c r="A54" s="178"/>
      <c r="B54" s="469" t="s">
        <v>44</v>
      </c>
      <c r="C54" s="470" t="s">
        <v>45</v>
      </c>
      <c r="D54" s="518" t="s">
        <v>646</v>
      </c>
      <c r="E54" s="518" t="s">
        <v>638</v>
      </c>
      <c r="F54" s="518" t="s">
        <v>639</v>
      </c>
      <c r="G54" s="532"/>
      <c r="H54" s="232"/>
    </row>
    <row r="55" spans="1:9" x14ac:dyDescent="0.2">
      <c r="A55" s="465"/>
      <c r="B55" s="471" t="s">
        <v>534</v>
      </c>
      <c r="C55" s="464" t="s">
        <v>535</v>
      </c>
      <c r="D55" s="533">
        <f>D19/D43</f>
        <v>43571.478260869568</v>
      </c>
      <c r="E55" s="533">
        <f>E19/E43</f>
        <v>55258.391304347824</v>
      </c>
      <c r="F55" s="533">
        <f>F19/F43</f>
        <v>73275.260869565216</v>
      </c>
      <c r="G55" s="482"/>
    </row>
    <row r="56" spans="1:9" s="416" customFormat="1" x14ac:dyDescent="0.2">
      <c r="A56" s="465"/>
      <c r="B56" s="471" t="s">
        <v>536</v>
      </c>
      <c r="C56" s="464" t="s">
        <v>537</v>
      </c>
      <c r="D56" s="533">
        <f>D36/D43</f>
        <v>42868.956521739128</v>
      </c>
      <c r="E56" s="533">
        <f>E36/E43</f>
        <v>53766.930000000008</v>
      </c>
      <c r="F56" s="533">
        <f>F36/F43</f>
        <v>69555.913043478256</v>
      </c>
      <c r="G56" s="482"/>
    </row>
    <row r="57" spans="1:9" s="416" customFormat="1" x14ac:dyDescent="0.2">
      <c r="A57" s="465"/>
      <c r="B57" s="471" t="s">
        <v>538</v>
      </c>
      <c r="C57" s="464" t="s">
        <v>514</v>
      </c>
      <c r="D57" s="533">
        <f>D24/D43</f>
        <v>29974.652173913044</v>
      </c>
      <c r="E57" s="533">
        <f>E24/E43</f>
        <v>31923.782608695652</v>
      </c>
      <c r="F57" s="533">
        <f>F24/F43</f>
        <v>44713.608695652176</v>
      </c>
      <c r="G57" s="482"/>
    </row>
    <row r="58" spans="1:9" s="416" customFormat="1" ht="22.8" x14ac:dyDescent="0.2">
      <c r="A58" s="466"/>
      <c r="B58" s="472" t="s">
        <v>539</v>
      </c>
      <c r="C58" s="479" t="s">
        <v>540</v>
      </c>
      <c r="D58" s="534">
        <f>D24/D36*100</f>
        <v>69.921581036647581</v>
      </c>
      <c r="E58" s="534">
        <f>E24/E36*100</f>
        <v>59.374382373506627</v>
      </c>
      <c r="F58" s="535">
        <f>F24/F36*100</f>
        <v>64.284410539909715</v>
      </c>
      <c r="G58" s="482"/>
    </row>
    <row r="59" spans="1:9" s="416" customFormat="1" ht="22.8" x14ac:dyDescent="0.2">
      <c r="A59" s="467"/>
      <c r="B59" s="478" t="s">
        <v>559</v>
      </c>
      <c r="C59" s="480" t="s">
        <v>557</v>
      </c>
      <c r="D59" s="536">
        <v>159</v>
      </c>
      <c r="E59" s="536">
        <v>191</v>
      </c>
      <c r="F59" s="536">
        <v>174</v>
      </c>
      <c r="G59" s="482"/>
    </row>
    <row r="60" spans="1:9" s="416" customFormat="1" ht="22.8" x14ac:dyDescent="0.2">
      <c r="A60" s="465"/>
      <c r="B60" s="471" t="s">
        <v>561</v>
      </c>
      <c r="C60" s="464" t="s">
        <v>558</v>
      </c>
      <c r="D60" s="533">
        <f>D19/D59</f>
        <v>6302.7924528301883</v>
      </c>
      <c r="E60" s="533">
        <f>E19/E59</f>
        <v>6654.1518324607332</v>
      </c>
      <c r="F60" s="533">
        <f>F19/F59</f>
        <v>9685.810344827587</v>
      </c>
      <c r="G60" s="482"/>
    </row>
    <row r="61" spans="1:9" s="416" customFormat="1" ht="22.8" x14ac:dyDescent="0.2">
      <c r="A61" s="465"/>
      <c r="B61" s="471" t="s">
        <v>562</v>
      </c>
      <c r="C61" s="464" t="s">
        <v>541</v>
      </c>
      <c r="D61" s="533">
        <f>D36/D59</f>
        <v>6201.1698113207549</v>
      </c>
      <c r="E61" s="533">
        <f>E36/E59</f>
        <v>6474.5517801047126</v>
      </c>
      <c r="F61" s="533">
        <f>F36/F59</f>
        <v>9194.1724137931033</v>
      </c>
      <c r="G61" s="481"/>
    </row>
    <row r="62" spans="1:9" s="416" customFormat="1" ht="17.25" customHeight="1" x14ac:dyDescent="0.2">
      <c r="A62" s="467"/>
      <c r="B62" s="476" t="s">
        <v>554</v>
      </c>
      <c r="C62" s="477" t="s">
        <v>542</v>
      </c>
      <c r="D62" s="536">
        <v>166</v>
      </c>
      <c r="E62" s="536">
        <v>205</v>
      </c>
      <c r="F62" s="536">
        <v>190</v>
      </c>
      <c r="G62" s="481"/>
    </row>
    <row r="63" spans="1:9" ht="22.8" x14ac:dyDescent="0.2">
      <c r="A63" s="465"/>
      <c r="B63" s="471" t="s">
        <v>543</v>
      </c>
      <c r="C63" s="464" t="s">
        <v>515</v>
      </c>
      <c r="D63" s="533">
        <f>D19/D62</f>
        <v>6037.0120481927706</v>
      </c>
      <c r="E63" s="533">
        <f>E19/E62</f>
        <v>6199.7219512195124</v>
      </c>
      <c r="F63" s="533">
        <f>F19/F62</f>
        <v>8870.1631578947363</v>
      </c>
    </row>
    <row r="64" spans="1:9" ht="22.8" x14ac:dyDescent="0.2">
      <c r="A64" s="465"/>
      <c r="B64" s="471" t="s">
        <v>544</v>
      </c>
      <c r="C64" s="464" t="s">
        <v>545</v>
      </c>
      <c r="D64" s="533">
        <f>D36/D62</f>
        <v>5939.674698795181</v>
      </c>
      <c r="E64" s="533">
        <f>E36/E62</f>
        <v>6032.387268292684</v>
      </c>
      <c r="F64" s="533">
        <f>F36/F62</f>
        <v>8419.9263157894729</v>
      </c>
    </row>
    <row r="65" spans="1:7" ht="22.8" x14ac:dyDescent="0.2">
      <c r="A65" s="466"/>
      <c r="B65" s="472" t="s">
        <v>546</v>
      </c>
      <c r="C65" s="455" t="s">
        <v>516</v>
      </c>
      <c r="D65" s="537">
        <f>D19/D36*100</f>
        <v>101.63876566198708</v>
      </c>
      <c r="E65" s="537">
        <f>E19/E36*100</f>
        <v>102.77393800305843</v>
      </c>
      <c r="F65" s="538">
        <f>F19/F36*100</f>
        <v>105.34727769839216</v>
      </c>
    </row>
    <row r="66" spans="1:7" ht="22.8" x14ac:dyDescent="0.2">
      <c r="A66" s="468"/>
      <c r="B66" s="473" t="s">
        <v>547</v>
      </c>
      <c r="C66" s="456" t="s">
        <v>517</v>
      </c>
      <c r="D66" s="539">
        <f>D38/D19*100</f>
        <v>-1.612343136315739</v>
      </c>
      <c r="E66" s="539">
        <f>E38/E19*100</f>
        <v>-2.6990675427615454</v>
      </c>
      <c r="F66" s="540">
        <f>F38/F19*100</f>
        <v>0</v>
      </c>
    </row>
    <row r="67" spans="1:7" ht="34.200000000000003" x14ac:dyDescent="0.2">
      <c r="A67" s="465"/>
      <c r="B67" s="471" t="s">
        <v>556</v>
      </c>
      <c r="C67" s="464" t="s">
        <v>548</v>
      </c>
      <c r="D67" s="533">
        <f>D40/D62</f>
        <v>92.246987951807228</v>
      </c>
      <c r="E67" s="533">
        <f>E40/E62</f>
        <v>159.20297560975547</v>
      </c>
      <c r="F67" s="533">
        <f>F40/F62</f>
        <v>436.76315789473682</v>
      </c>
    </row>
    <row r="68" spans="1:7" ht="34.200000000000003" x14ac:dyDescent="0.2">
      <c r="A68" s="465"/>
      <c r="B68" s="471" t="s">
        <v>555</v>
      </c>
      <c r="C68" s="464" t="s">
        <v>549</v>
      </c>
      <c r="D68" s="533">
        <f>D41/D62</f>
        <v>-5.0903614457831328</v>
      </c>
      <c r="E68" s="533">
        <f>E41/E62</f>
        <v>-8.13170731707317</v>
      </c>
      <c r="F68" s="533">
        <f>F41/F62</f>
        <v>0</v>
      </c>
    </row>
    <row r="69" spans="1:7" ht="22.8" x14ac:dyDescent="0.2">
      <c r="A69" s="465"/>
      <c r="B69" s="471" t="s">
        <v>550</v>
      </c>
      <c r="C69" s="464" t="s">
        <v>551</v>
      </c>
      <c r="D69" s="533">
        <f>D40/D43</f>
        <v>665.78260869565213</v>
      </c>
      <c r="E69" s="533">
        <f>E40/E43</f>
        <v>1418.9830434782552</v>
      </c>
      <c r="F69" s="533">
        <f>F40/F43</f>
        <v>3608.0434782608695</v>
      </c>
    </row>
    <row r="70" spans="1:7" ht="22.8" x14ac:dyDescent="0.2">
      <c r="A70" s="465"/>
      <c r="B70" s="474" t="s">
        <v>552</v>
      </c>
      <c r="C70" s="475" t="s">
        <v>553</v>
      </c>
      <c r="D70" s="541">
        <f>D41/D43</f>
        <v>-36.739130434782609</v>
      </c>
      <c r="E70" s="541">
        <f>E41/E43</f>
        <v>-72.478260869565219</v>
      </c>
      <c r="F70" s="541">
        <f>F41/F43</f>
        <v>0</v>
      </c>
    </row>
    <row r="72" spans="1:7" customFormat="1" ht="13.2" x14ac:dyDescent="0.25">
      <c r="B72" s="276" t="s">
        <v>642</v>
      </c>
      <c r="E72" s="277"/>
      <c r="G72" s="378"/>
    </row>
    <row r="73" spans="1:7" customFormat="1" ht="13.2" x14ac:dyDescent="0.25">
      <c r="E73" s="277"/>
      <c r="G73" s="378"/>
    </row>
    <row r="74" spans="1:7" customFormat="1" ht="13.2" x14ac:dyDescent="0.25">
      <c r="B74" s="276" t="s">
        <v>643</v>
      </c>
      <c r="E74" s="277"/>
      <c r="G74" s="378"/>
    </row>
    <row r="75" spans="1:7" customFormat="1" ht="13.2" x14ac:dyDescent="0.25">
      <c r="B75" s="276"/>
      <c r="E75" s="277"/>
      <c r="G75" s="378"/>
    </row>
    <row r="76" spans="1:7" customFormat="1" ht="13.2" x14ac:dyDescent="0.25">
      <c r="B76" s="276" t="s">
        <v>644</v>
      </c>
      <c r="E76" s="277"/>
      <c r="G76" s="378"/>
    </row>
    <row r="77" spans="1:7" customFormat="1" ht="13.2" x14ac:dyDescent="0.25">
      <c r="B77" s="81"/>
      <c r="C77" s="81"/>
      <c r="D77" s="81"/>
      <c r="E77" s="82"/>
      <c r="F77" s="82"/>
      <c r="G77" s="378"/>
    </row>
    <row r="78" spans="1:7" customFormat="1" ht="13.2" x14ac:dyDescent="0.25">
      <c r="B78" s="81" t="s">
        <v>587</v>
      </c>
      <c r="C78" s="81"/>
      <c r="D78" s="81"/>
      <c r="E78" s="82"/>
      <c r="F78" s="82"/>
      <c r="G78" s="378"/>
    </row>
    <row r="79" spans="1:7" s="178" customFormat="1" ht="13.2" x14ac:dyDescent="0.25">
      <c r="B79" s="81" t="s">
        <v>563</v>
      </c>
      <c r="C79" s="81"/>
      <c r="D79" s="81"/>
      <c r="E79" s="82"/>
      <c r="F79" s="82"/>
      <c r="G79" s="82"/>
    </row>
    <row r="80" spans="1:7" ht="13.2" x14ac:dyDescent="0.25">
      <c r="B80" s="81"/>
      <c r="C80" s="81"/>
      <c r="D80" s="544"/>
      <c r="E80" s="545"/>
      <c r="F80" s="545"/>
    </row>
    <row r="81" spans="2:6" ht="13.2" x14ac:dyDescent="0.25">
      <c r="B81" s="81"/>
      <c r="C81" s="458"/>
      <c r="D81" s="543"/>
      <c r="E81" s="543"/>
      <c r="F81" s="543"/>
    </row>
    <row r="82" spans="2:6" x14ac:dyDescent="0.2">
      <c r="B82" s="457"/>
      <c r="C82" s="458"/>
    </row>
    <row r="83" spans="2:6" x14ac:dyDescent="0.2">
      <c r="B83" s="459"/>
      <c r="C83" s="458"/>
      <c r="D83" s="543"/>
      <c r="E83" s="543"/>
      <c r="F83" s="543"/>
    </row>
    <row r="84" spans="2:6" x14ac:dyDescent="0.2">
      <c r="B84" s="457"/>
      <c r="C84" s="458"/>
      <c r="D84" s="543"/>
      <c r="E84" s="543"/>
      <c r="F84" s="543"/>
    </row>
  </sheetData>
  <mergeCells count="4">
    <mergeCell ref="B48:C48"/>
    <mergeCell ref="B50:C50"/>
    <mergeCell ref="B52:C52"/>
    <mergeCell ref="G52:H52"/>
  </mergeCells>
  <conditionalFormatting sqref="D62:F70 D58:F59 D52:F53">
    <cfRule type="expression" dxfId="4" priority="1" stopIfTrue="1">
      <formula>ISERROR(D52)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48"/>
  <sheetViews>
    <sheetView topLeftCell="A25" workbookViewId="0">
      <selection activeCell="H40" sqref="H40"/>
    </sheetView>
  </sheetViews>
  <sheetFormatPr defaultColWidth="9.109375" defaultRowHeight="10.199999999999999" x14ac:dyDescent="0.2"/>
  <cols>
    <col min="1" max="1" width="9.33203125" style="435" customWidth="1"/>
    <col min="2" max="2" width="28" style="435" customWidth="1"/>
    <col min="3" max="3" width="7.44140625" style="435" customWidth="1"/>
    <col min="4" max="4" width="14.109375" style="508" customWidth="1"/>
    <col min="5" max="5" width="15" style="508" customWidth="1"/>
    <col min="6" max="6" width="16.44140625" style="512" customWidth="1"/>
    <col min="7" max="7" width="15.6640625" style="512" customWidth="1"/>
    <col min="8" max="8" width="15.5546875" style="508" customWidth="1"/>
    <col min="9" max="9" width="16.109375" style="508" customWidth="1"/>
    <col min="10" max="10" width="17" style="501" customWidth="1"/>
    <col min="11" max="11" width="15.5546875" style="501" customWidth="1"/>
    <col min="12" max="12" width="16.109375" style="501" customWidth="1"/>
    <col min="13" max="16384" width="9.109375" style="435"/>
  </cols>
  <sheetData>
    <row r="1" spans="1:12" ht="15.75" customHeight="1" x14ac:dyDescent="0.25">
      <c r="A1" s="697" t="s">
        <v>648</v>
      </c>
      <c r="B1" s="697"/>
      <c r="C1" s="697"/>
      <c r="D1" s="697"/>
      <c r="E1" s="697"/>
      <c r="F1" s="697"/>
      <c r="G1" s="697"/>
      <c r="H1" s="697"/>
      <c r="I1" s="697"/>
      <c r="J1" s="500"/>
      <c r="L1" s="502"/>
    </row>
    <row r="3" spans="1:12" x14ac:dyDescent="0.2">
      <c r="A3" s="436"/>
      <c r="B3" s="436"/>
      <c r="C3" s="436"/>
      <c r="D3" s="507"/>
      <c r="E3" s="507"/>
      <c r="F3" s="507"/>
      <c r="G3" s="507"/>
    </row>
    <row r="4" spans="1:12" x14ac:dyDescent="0.2">
      <c r="A4" s="434" t="s">
        <v>522</v>
      </c>
      <c r="B4" s="436"/>
      <c r="C4" s="436"/>
      <c r="D4" s="507"/>
      <c r="E4" s="507"/>
      <c r="F4" s="507"/>
      <c r="G4" s="507"/>
    </row>
    <row r="5" spans="1:12" x14ac:dyDescent="0.2">
      <c r="A5" s="436"/>
      <c r="B5" s="436"/>
      <c r="C5" s="436"/>
      <c r="D5" s="507"/>
      <c r="E5" s="507"/>
      <c r="F5" s="507"/>
      <c r="G5" s="507" t="s">
        <v>472</v>
      </c>
    </row>
    <row r="6" spans="1:12" x14ac:dyDescent="0.2">
      <c r="A6" s="436"/>
      <c r="B6" s="436"/>
      <c r="C6" s="436"/>
      <c r="D6" s="507"/>
      <c r="E6" s="507"/>
      <c r="F6" s="507"/>
      <c r="G6" s="507"/>
    </row>
    <row r="7" spans="1:12" ht="22.5" customHeight="1" x14ac:dyDescent="0.2">
      <c r="A7" s="427" t="s">
        <v>206</v>
      </c>
      <c r="B7" s="437" t="s">
        <v>44</v>
      </c>
      <c r="C7" s="427" t="s">
        <v>45</v>
      </c>
      <c r="D7" s="509" t="s">
        <v>649</v>
      </c>
      <c r="E7" s="509" t="s">
        <v>631</v>
      </c>
      <c r="F7" s="509" t="s">
        <v>650</v>
      </c>
      <c r="G7" s="509" t="s">
        <v>651</v>
      </c>
      <c r="H7" s="630" t="s">
        <v>652</v>
      </c>
      <c r="I7" s="630" t="s">
        <v>653</v>
      </c>
      <c r="J7" s="503" t="s">
        <v>654</v>
      </c>
      <c r="K7" s="503" t="s">
        <v>655</v>
      </c>
      <c r="L7" s="503" t="s">
        <v>656</v>
      </c>
    </row>
    <row r="8" spans="1:12" s="486" customFormat="1" x14ac:dyDescent="0.2">
      <c r="A8" s="438" t="s">
        <v>46</v>
      </c>
      <c r="B8" s="438" t="s">
        <v>47</v>
      </c>
      <c r="C8" s="438" t="s">
        <v>48</v>
      </c>
      <c r="D8" s="510">
        <v>4</v>
      </c>
      <c r="E8" s="510">
        <v>5</v>
      </c>
      <c r="F8" s="510">
        <v>6</v>
      </c>
      <c r="G8" s="510">
        <v>7</v>
      </c>
      <c r="H8" s="631">
        <v>8</v>
      </c>
      <c r="I8" s="631">
        <v>9</v>
      </c>
      <c r="J8" s="504" t="s">
        <v>574</v>
      </c>
      <c r="K8" s="504" t="s">
        <v>575</v>
      </c>
      <c r="L8" s="504" t="s">
        <v>576</v>
      </c>
    </row>
    <row r="9" spans="1:12" ht="27.75" customHeight="1" x14ac:dyDescent="0.2">
      <c r="A9" s="418"/>
      <c r="B9" s="423" t="s">
        <v>573</v>
      </c>
      <c r="C9" s="420">
        <v>660</v>
      </c>
      <c r="D9" s="487">
        <f t="shared" ref="D9:I9" si="0">D10+D11-D12+D13</f>
        <v>969606</v>
      </c>
      <c r="E9" s="487">
        <f t="shared" si="0"/>
        <v>28555</v>
      </c>
      <c r="F9" s="487">
        <f t="shared" si="0"/>
        <v>1267632</v>
      </c>
      <c r="G9" s="487">
        <f t="shared" si="0"/>
        <v>3311</v>
      </c>
      <c r="H9" s="487">
        <f t="shared" si="0"/>
        <v>1684331</v>
      </c>
      <c r="I9" s="487">
        <f t="shared" si="0"/>
        <v>1000</v>
      </c>
      <c r="J9" s="505">
        <f>IF(E9=0,"-",G9/E9)</f>
        <v>0.11595167221152163</v>
      </c>
      <c r="K9" s="505">
        <f>IF(F9=0,"-",H9/F9)</f>
        <v>1.3287223736857385</v>
      </c>
      <c r="L9" s="505">
        <f>IF(G9=0,"-",I9/G9)</f>
        <v>0.30202355783751134</v>
      </c>
    </row>
    <row r="10" spans="1:12" ht="24" customHeight="1" x14ac:dyDescent="0.2">
      <c r="A10" s="422" t="s">
        <v>473</v>
      </c>
      <c r="B10" s="423" t="s">
        <v>474</v>
      </c>
      <c r="C10" s="420">
        <v>661</v>
      </c>
      <c r="D10" s="488">
        <v>969606</v>
      </c>
      <c r="E10" s="488">
        <v>28555</v>
      </c>
      <c r="F10" s="488">
        <v>1267632</v>
      </c>
      <c r="G10" s="488">
        <v>3311</v>
      </c>
      <c r="H10" s="489">
        <v>1684331</v>
      </c>
      <c r="I10" s="489">
        <v>1000</v>
      </c>
      <c r="J10" s="505">
        <f t="shared" ref="J10:L42" si="1">IF(E10=0,"-",G10/E10)</f>
        <v>0.11595167221152163</v>
      </c>
      <c r="K10" s="505">
        <f t="shared" si="1"/>
        <v>1.3287223736857385</v>
      </c>
      <c r="L10" s="505">
        <f t="shared" si="1"/>
        <v>0.30202355783751134</v>
      </c>
    </row>
    <row r="11" spans="1:12" s="439" customFormat="1" ht="36" customHeight="1" x14ac:dyDescent="0.2">
      <c r="A11" s="422"/>
      <c r="B11" s="423" t="s">
        <v>475</v>
      </c>
      <c r="C11" s="420">
        <v>662</v>
      </c>
      <c r="D11" s="488"/>
      <c r="E11" s="488"/>
      <c r="F11" s="488"/>
      <c r="G11" s="488"/>
      <c r="H11" s="490"/>
      <c r="I11" s="490"/>
      <c r="J11" s="505" t="str">
        <f t="shared" si="1"/>
        <v>-</v>
      </c>
      <c r="K11" s="505" t="str">
        <f t="shared" si="1"/>
        <v>-</v>
      </c>
      <c r="L11" s="505" t="str">
        <f t="shared" si="1"/>
        <v>-</v>
      </c>
    </row>
    <row r="12" spans="1:12" s="439" customFormat="1" ht="36" customHeight="1" x14ac:dyDescent="0.2">
      <c r="A12" s="422"/>
      <c r="B12" s="423" t="s">
        <v>476</v>
      </c>
      <c r="C12" s="420">
        <v>663</v>
      </c>
      <c r="D12" s="488"/>
      <c r="E12" s="488"/>
      <c r="F12" s="488"/>
      <c r="G12" s="488"/>
      <c r="H12" s="490"/>
      <c r="I12" s="490"/>
      <c r="J12" s="505" t="str">
        <f t="shared" si="1"/>
        <v>-</v>
      </c>
      <c r="K12" s="505" t="str">
        <f t="shared" si="1"/>
        <v>-</v>
      </c>
      <c r="L12" s="505" t="str">
        <f t="shared" si="1"/>
        <v>-</v>
      </c>
    </row>
    <row r="13" spans="1:12" ht="24" customHeight="1" x14ac:dyDescent="0.2">
      <c r="A13" s="422" t="s">
        <v>477</v>
      </c>
      <c r="B13" s="423" t="s">
        <v>478</v>
      </c>
      <c r="C13" s="424">
        <v>664</v>
      </c>
      <c r="D13" s="488"/>
      <c r="E13" s="488"/>
      <c r="F13" s="488"/>
      <c r="G13" s="488"/>
      <c r="H13" s="489"/>
      <c r="I13" s="489"/>
      <c r="J13" s="505" t="str">
        <f t="shared" si="1"/>
        <v>-</v>
      </c>
      <c r="K13" s="505" t="str">
        <f t="shared" si="1"/>
        <v>-</v>
      </c>
      <c r="L13" s="505" t="str">
        <f t="shared" si="1"/>
        <v>-</v>
      </c>
    </row>
    <row r="14" spans="1:12" s="495" customFormat="1" ht="18" customHeight="1" x14ac:dyDescent="0.2">
      <c r="A14" s="425" t="s">
        <v>479</v>
      </c>
      <c r="B14" s="419" t="s">
        <v>480</v>
      </c>
      <c r="C14" s="440">
        <v>665</v>
      </c>
      <c r="D14" s="491">
        <v>656</v>
      </c>
      <c r="E14" s="491">
        <v>0</v>
      </c>
      <c r="F14" s="491"/>
      <c r="G14" s="491"/>
      <c r="H14" s="496"/>
      <c r="I14" s="496"/>
      <c r="J14" s="505" t="str">
        <f t="shared" si="1"/>
        <v>-</v>
      </c>
      <c r="K14" s="505" t="str">
        <f t="shared" si="1"/>
        <v>-</v>
      </c>
      <c r="L14" s="505" t="str">
        <f t="shared" si="1"/>
        <v>-</v>
      </c>
    </row>
    <row r="15" spans="1:12" s="434" customFormat="1" ht="13.5" customHeight="1" x14ac:dyDescent="0.2">
      <c r="A15" s="425" t="s">
        <v>481</v>
      </c>
      <c r="B15" s="419" t="s">
        <v>482</v>
      </c>
      <c r="C15" s="440">
        <v>666</v>
      </c>
      <c r="D15" s="491">
        <v>2977</v>
      </c>
      <c r="E15" s="491">
        <v>350</v>
      </c>
      <c r="F15" s="491"/>
      <c r="G15" s="491"/>
      <c r="H15" s="494"/>
      <c r="I15" s="494"/>
      <c r="J15" s="505">
        <f t="shared" si="1"/>
        <v>0</v>
      </c>
      <c r="K15" s="505" t="str">
        <f t="shared" si="1"/>
        <v>-</v>
      </c>
      <c r="L15" s="505" t="str">
        <f t="shared" si="1"/>
        <v>-</v>
      </c>
    </row>
    <row r="16" spans="1:12" s="434" customFormat="1" ht="27.75" customHeight="1" x14ac:dyDescent="0.2">
      <c r="A16" s="425"/>
      <c r="B16" s="419" t="s">
        <v>518</v>
      </c>
      <c r="C16" s="440">
        <v>667</v>
      </c>
      <c r="D16" s="487">
        <f t="shared" ref="D16:I16" si="2">D17+D18</f>
        <v>0</v>
      </c>
      <c r="E16" s="487">
        <f t="shared" si="2"/>
        <v>0</v>
      </c>
      <c r="F16" s="487">
        <f t="shared" si="2"/>
        <v>0</v>
      </c>
      <c r="G16" s="487">
        <f t="shared" si="2"/>
        <v>0</v>
      </c>
      <c r="H16" s="487">
        <f t="shared" si="2"/>
        <v>0</v>
      </c>
      <c r="I16" s="487">
        <f t="shared" si="2"/>
        <v>0</v>
      </c>
      <c r="J16" s="505" t="str">
        <f t="shared" si="1"/>
        <v>-</v>
      </c>
      <c r="K16" s="505" t="str">
        <f t="shared" si="1"/>
        <v>-</v>
      </c>
      <c r="L16" s="505" t="str">
        <f t="shared" si="1"/>
        <v>-</v>
      </c>
    </row>
    <row r="17" spans="1:12" s="439" customFormat="1" ht="18" customHeight="1" x14ac:dyDescent="0.2">
      <c r="A17" s="422" t="s">
        <v>484</v>
      </c>
      <c r="B17" s="423" t="s">
        <v>485</v>
      </c>
      <c r="C17" s="420">
        <v>668</v>
      </c>
      <c r="D17" s="488"/>
      <c r="E17" s="488"/>
      <c r="F17" s="488"/>
      <c r="G17" s="488"/>
      <c r="H17" s="488"/>
      <c r="I17" s="488"/>
      <c r="J17" s="505" t="str">
        <f t="shared" si="1"/>
        <v>-</v>
      </c>
      <c r="K17" s="505" t="str">
        <f t="shared" si="1"/>
        <v>-</v>
      </c>
      <c r="L17" s="505" t="str">
        <f t="shared" si="1"/>
        <v>-</v>
      </c>
    </row>
    <row r="18" spans="1:12" ht="24.9" customHeight="1" x14ac:dyDescent="0.2">
      <c r="A18" s="422" t="s">
        <v>484</v>
      </c>
      <c r="B18" s="423" t="s">
        <v>486</v>
      </c>
      <c r="C18" s="420">
        <v>669</v>
      </c>
      <c r="D18" s="488"/>
      <c r="E18" s="488"/>
      <c r="F18" s="488"/>
      <c r="G18" s="488"/>
      <c r="H18" s="488"/>
      <c r="I18" s="488"/>
      <c r="J18" s="505" t="str">
        <f t="shared" si="1"/>
        <v>-</v>
      </c>
      <c r="K18" s="505" t="str">
        <f t="shared" si="1"/>
        <v>-</v>
      </c>
      <c r="L18" s="505" t="str">
        <f t="shared" si="1"/>
        <v>-</v>
      </c>
    </row>
    <row r="19" spans="1:12" s="434" customFormat="1" ht="29.25" customHeight="1" x14ac:dyDescent="0.2">
      <c r="A19" s="425"/>
      <c r="B19" s="419" t="s">
        <v>519</v>
      </c>
      <c r="C19" s="440">
        <v>670</v>
      </c>
      <c r="D19" s="487">
        <f t="shared" ref="D19:I19" si="3">D9+D14+D15+D16</f>
        <v>973239</v>
      </c>
      <c r="E19" s="487">
        <f t="shared" si="3"/>
        <v>28905</v>
      </c>
      <c r="F19" s="487">
        <f t="shared" si="3"/>
        <v>1267632</v>
      </c>
      <c r="G19" s="487">
        <f t="shared" si="3"/>
        <v>3311</v>
      </c>
      <c r="H19" s="487">
        <f t="shared" si="3"/>
        <v>1684331</v>
      </c>
      <c r="I19" s="487">
        <f t="shared" si="3"/>
        <v>1000</v>
      </c>
      <c r="J19" s="505">
        <f t="shared" si="1"/>
        <v>0.11454765611485902</v>
      </c>
      <c r="K19" s="505">
        <f t="shared" si="1"/>
        <v>1.3287223736857385</v>
      </c>
      <c r="L19" s="505">
        <f t="shared" si="1"/>
        <v>0.30202355783751134</v>
      </c>
    </row>
    <row r="20" spans="1:12" s="434" customFormat="1" ht="30.75" customHeight="1" x14ac:dyDescent="0.2">
      <c r="A20" s="425"/>
      <c r="B20" s="419" t="s">
        <v>520</v>
      </c>
      <c r="C20" s="440">
        <v>671</v>
      </c>
      <c r="D20" s="487">
        <f t="shared" ref="D20:I20" si="4">D21+D22+D23</f>
        <v>240367</v>
      </c>
      <c r="E20" s="487">
        <f t="shared" si="4"/>
        <v>22496</v>
      </c>
      <c r="F20" s="487">
        <f t="shared" si="4"/>
        <v>444030</v>
      </c>
      <c r="G20" s="487">
        <f t="shared" si="4"/>
        <v>0</v>
      </c>
      <c r="H20" s="487">
        <f t="shared" si="4"/>
        <v>511243</v>
      </c>
      <c r="I20" s="487">
        <f t="shared" si="4"/>
        <v>1000</v>
      </c>
      <c r="J20" s="505">
        <f t="shared" si="1"/>
        <v>0</v>
      </c>
      <c r="K20" s="505">
        <f t="shared" si="1"/>
        <v>1.1513704029007048</v>
      </c>
      <c r="L20" s="505" t="str">
        <f t="shared" si="1"/>
        <v>-</v>
      </c>
    </row>
    <row r="21" spans="1:12" s="439" customFormat="1" ht="24" customHeight="1" x14ac:dyDescent="0.2">
      <c r="A21" s="422" t="s">
        <v>489</v>
      </c>
      <c r="B21" s="423" t="s">
        <v>490</v>
      </c>
      <c r="C21" s="420">
        <v>672</v>
      </c>
      <c r="D21" s="488"/>
      <c r="E21" s="488"/>
      <c r="F21" s="488"/>
      <c r="G21" s="488"/>
      <c r="H21" s="490"/>
      <c r="I21" s="490"/>
      <c r="J21" s="505" t="str">
        <f t="shared" si="1"/>
        <v>-</v>
      </c>
      <c r="K21" s="505" t="str">
        <f t="shared" si="1"/>
        <v>-</v>
      </c>
      <c r="L21" s="505" t="str">
        <f t="shared" si="1"/>
        <v>-</v>
      </c>
    </row>
    <row r="22" spans="1:12" ht="18" customHeight="1" x14ac:dyDescent="0.2">
      <c r="A22" s="422" t="s">
        <v>491</v>
      </c>
      <c r="B22" s="423" t="s">
        <v>492</v>
      </c>
      <c r="C22" s="420">
        <v>673</v>
      </c>
      <c r="D22" s="488">
        <v>17287</v>
      </c>
      <c r="E22" s="488">
        <v>141</v>
      </c>
      <c r="F22" s="488">
        <v>33733</v>
      </c>
      <c r="G22" s="488"/>
      <c r="H22" s="489">
        <v>53733</v>
      </c>
      <c r="I22" s="489"/>
      <c r="J22" s="505">
        <f t="shared" si="1"/>
        <v>0</v>
      </c>
      <c r="K22" s="505">
        <f t="shared" si="1"/>
        <v>1.5928912341031038</v>
      </c>
      <c r="L22" s="505" t="str">
        <f t="shared" si="1"/>
        <v>-</v>
      </c>
    </row>
    <row r="23" spans="1:12" ht="18" customHeight="1" x14ac:dyDescent="0.2">
      <c r="A23" s="422" t="s">
        <v>493</v>
      </c>
      <c r="B23" s="423" t="s">
        <v>494</v>
      </c>
      <c r="C23" s="420">
        <v>674</v>
      </c>
      <c r="D23" s="488">
        <v>223080</v>
      </c>
      <c r="E23" s="488">
        <v>22355</v>
      </c>
      <c r="F23" s="488">
        <v>410297</v>
      </c>
      <c r="G23" s="488"/>
      <c r="H23" s="489">
        <v>457510</v>
      </c>
      <c r="I23" s="489">
        <v>1000</v>
      </c>
      <c r="J23" s="505">
        <f t="shared" si="1"/>
        <v>0</v>
      </c>
      <c r="K23" s="505">
        <f t="shared" si="1"/>
        <v>1.1150703027319235</v>
      </c>
      <c r="L23" s="505" t="str">
        <f t="shared" si="1"/>
        <v>-</v>
      </c>
    </row>
    <row r="24" spans="1:12" s="434" customFormat="1" ht="17.25" customHeight="1" x14ac:dyDescent="0.2">
      <c r="A24" s="425"/>
      <c r="B24" s="419" t="s">
        <v>521</v>
      </c>
      <c r="C24" s="440">
        <v>675</v>
      </c>
      <c r="D24" s="492">
        <f t="shared" ref="D24:I24" si="5">D25+D26+D27</f>
        <v>689417</v>
      </c>
      <c r="E24" s="492">
        <f t="shared" si="5"/>
        <v>0</v>
      </c>
      <c r="F24" s="492">
        <f t="shared" si="5"/>
        <v>734247</v>
      </c>
      <c r="G24" s="492">
        <f t="shared" si="5"/>
        <v>0</v>
      </c>
      <c r="H24" s="492">
        <f t="shared" si="5"/>
        <v>1028413</v>
      </c>
      <c r="I24" s="492">
        <f t="shared" si="5"/>
        <v>0</v>
      </c>
      <c r="J24" s="505" t="str">
        <f t="shared" si="1"/>
        <v>-</v>
      </c>
      <c r="K24" s="505">
        <f t="shared" si="1"/>
        <v>1.4006362981394544</v>
      </c>
      <c r="L24" s="505" t="str">
        <f t="shared" si="1"/>
        <v>-</v>
      </c>
    </row>
    <row r="25" spans="1:12" s="439" customFormat="1" ht="18" customHeight="1" x14ac:dyDescent="0.2">
      <c r="A25" s="422" t="s">
        <v>496</v>
      </c>
      <c r="B25" s="423" t="s">
        <v>497</v>
      </c>
      <c r="C25" s="420">
        <v>676</v>
      </c>
      <c r="D25" s="488">
        <v>689417</v>
      </c>
      <c r="E25" s="488"/>
      <c r="F25" s="488">
        <v>599883</v>
      </c>
      <c r="G25" s="488"/>
      <c r="H25" s="490">
        <v>868632</v>
      </c>
      <c r="I25" s="490"/>
      <c r="J25" s="505" t="str">
        <f t="shared" si="1"/>
        <v>-</v>
      </c>
      <c r="K25" s="505">
        <f t="shared" si="1"/>
        <v>1.4480023604602899</v>
      </c>
      <c r="L25" s="505" t="str">
        <f t="shared" si="1"/>
        <v>-</v>
      </c>
    </row>
    <row r="26" spans="1:12" ht="24.9" customHeight="1" x14ac:dyDescent="0.2">
      <c r="A26" s="422" t="s">
        <v>496</v>
      </c>
      <c r="B26" s="423" t="s">
        <v>498</v>
      </c>
      <c r="C26" s="420">
        <v>677</v>
      </c>
      <c r="D26" s="488"/>
      <c r="E26" s="488"/>
      <c r="F26" s="488">
        <v>91111</v>
      </c>
      <c r="G26" s="488"/>
      <c r="H26" s="489">
        <v>87739</v>
      </c>
      <c r="I26" s="489"/>
      <c r="J26" s="505" t="str">
        <f t="shared" si="1"/>
        <v>-</v>
      </c>
      <c r="K26" s="505">
        <f t="shared" si="1"/>
        <v>0.96299019876853509</v>
      </c>
      <c r="L26" s="505" t="str">
        <f t="shared" si="1"/>
        <v>-</v>
      </c>
    </row>
    <row r="27" spans="1:12" ht="18" customHeight="1" x14ac:dyDescent="0.2">
      <c r="A27" s="422" t="s">
        <v>496</v>
      </c>
      <c r="B27" s="423" t="s">
        <v>499</v>
      </c>
      <c r="C27" s="420">
        <v>678</v>
      </c>
      <c r="D27" s="488"/>
      <c r="E27" s="488"/>
      <c r="F27" s="488">
        <v>43253</v>
      </c>
      <c r="G27" s="488"/>
      <c r="H27" s="489">
        <v>72042</v>
      </c>
      <c r="I27" s="489"/>
      <c r="J27" s="505" t="str">
        <f t="shared" si="1"/>
        <v>-</v>
      </c>
      <c r="K27" s="505">
        <f t="shared" si="1"/>
        <v>1.6655954500265877</v>
      </c>
      <c r="L27" s="505" t="str">
        <f t="shared" si="1"/>
        <v>-</v>
      </c>
    </row>
    <row r="28" spans="1:12" s="495" customFormat="1" ht="18" customHeight="1" x14ac:dyDescent="0.2">
      <c r="A28" s="425" t="s">
        <v>500</v>
      </c>
      <c r="B28" s="419" t="s">
        <v>501</v>
      </c>
      <c r="C28" s="497">
        <v>679</v>
      </c>
      <c r="D28" s="491">
        <v>12941</v>
      </c>
      <c r="E28" s="491"/>
      <c r="F28" s="491">
        <v>12941</v>
      </c>
      <c r="G28" s="491"/>
      <c r="H28" s="496">
        <v>20705</v>
      </c>
      <c r="I28" s="496"/>
      <c r="J28" s="505" t="str">
        <f t="shared" si="1"/>
        <v>-</v>
      </c>
      <c r="K28" s="505">
        <f t="shared" si="1"/>
        <v>1.5999536357313964</v>
      </c>
      <c r="L28" s="505" t="str">
        <f t="shared" si="1"/>
        <v>-</v>
      </c>
    </row>
    <row r="29" spans="1:12" s="434" customFormat="1" ht="18" customHeight="1" x14ac:dyDescent="0.2">
      <c r="A29" s="425" t="s">
        <v>502</v>
      </c>
      <c r="B29" s="419" t="s">
        <v>503</v>
      </c>
      <c r="C29" s="497">
        <v>680</v>
      </c>
      <c r="D29" s="491"/>
      <c r="E29" s="491"/>
      <c r="F29" s="491"/>
      <c r="G29" s="491"/>
      <c r="H29" s="494"/>
      <c r="I29" s="494"/>
      <c r="J29" s="505" t="str">
        <f t="shared" si="1"/>
        <v>-</v>
      </c>
      <c r="K29" s="505" t="str">
        <f t="shared" si="1"/>
        <v>-</v>
      </c>
      <c r="L29" s="505" t="str">
        <f t="shared" si="1"/>
        <v>-</v>
      </c>
    </row>
    <row r="30" spans="1:12" s="495" customFormat="1" ht="18" customHeight="1" x14ac:dyDescent="0.2">
      <c r="A30" s="498" t="s">
        <v>504</v>
      </c>
      <c r="B30" s="419" t="s">
        <v>567</v>
      </c>
      <c r="C30" s="497">
        <v>681</v>
      </c>
      <c r="D30" s="491">
        <v>17460</v>
      </c>
      <c r="E30" s="491"/>
      <c r="F30" s="491">
        <v>42615</v>
      </c>
      <c r="G30" s="491"/>
      <c r="H30" s="496">
        <v>35620</v>
      </c>
      <c r="I30" s="496"/>
      <c r="J30" s="505" t="str">
        <f t="shared" si="1"/>
        <v>-</v>
      </c>
      <c r="K30" s="505">
        <f t="shared" si="1"/>
        <v>0.83585591927724978</v>
      </c>
      <c r="L30" s="505" t="str">
        <f t="shared" si="1"/>
        <v>-</v>
      </c>
    </row>
    <row r="31" spans="1:12" s="495" customFormat="1" ht="18" customHeight="1" x14ac:dyDescent="0.2">
      <c r="A31" s="498" t="s">
        <v>505</v>
      </c>
      <c r="B31" s="419" t="s">
        <v>506</v>
      </c>
      <c r="C31" s="497">
        <v>682</v>
      </c>
      <c r="D31" s="491">
        <v>1711</v>
      </c>
      <c r="E31" s="491">
        <v>1598</v>
      </c>
      <c r="F31" s="491">
        <v>2805</v>
      </c>
      <c r="G31" s="491"/>
      <c r="H31" s="496">
        <v>2805</v>
      </c>
      <c r="I31" s="496"/>
      <c r="J31" s="505">
        <f t="shared" si="1"/>
        <v>0</v>
      </c>
      <c r="K31" s="505">
        <f t="shared" si="1"/>
        <v>1</v>
      </c>
      <c r="L31" s="505" t="str">
        <f t="shared" si="1"/>
        <v>-</v>
      </c>
    </row>
    <row r="32" spans="1:12" s="495" customFormat="1" ht="18" customHeight="1" x14ac:dyDescent="0.2">
      <c r="A32" s="499"/>
      <c r="B32" s="419" t="s">
        <v>507</v>
      </c>
      <c r="C32" s="440">
        <v>683</v>
      </c>
      <c r="D32" s="491"/>
      <c r="E32" s="491"/>
      <c r="F32" s="491">
        <v>1</v>
      </c>
      <c r="G32" s="491"/>
      <c r="H32" s="496"/>
      <c r="I32" s="496"/>
      <c r="J32" s="505" t="str">
        <f t="shared" si="1"/>
        <v>-</v>
      </c>
      <c r="K32" s="505">
        <f t="shared" si="1"/>
        <v>0</v>
      </c>
      <c r="L32" s="505" t="str">
        <f t="shared" si="1"/>
        <v>-</v>
      </c>
    </row>
    <row r="33" spans="1:12" s="495" customFormat="1" ht="28.5" customHeight="1" x14ac:dyDescent="0.2">
      <c r="A33" s="499"/>
      <c r="B33" s="419" t="s">
        <v>577</v>
      </c>
      <c r="C33" s="440">
        <v>684</v>
      </c>
      <c r="D33" s="491">
        <f t="shared" ref="D33:I33" si="6">D34+D35</f>
        <v>0</v>
      </c>
      <c r="E33" s="491">
        <f t="shared" si="6"/>
        <v>0</v>
      </c>
      <c r="F33" s="491">
        <f t="shared" si="6"/>
        <v>0</v>
      </c>
      <c r="G33" s="491">
        <f t="shared" si="6"/>
        <v>0</v>
      </c>
      <c r="H33" s="491">
        <f t="shared" si="6"/>
        <v>0</v>
      </c>
      <c r="I33" s="491">
        <f t="shared" si="6"/>
        <v>0</v>
      </c>
      <c r="J33" s="505" t="str">
        <f t="shared" si="1"/>
        <v>-</v>
      </c>
      <c r="K33" s="505" t="str">
        <f t="shared" si="1"/>
        <v>-</v>
      </c>
      <c r="L33" s="505" t="str">
        <f t="shared" si="1"/>
        <v>-</v>
      </c>
    </row>
    <row r="34" spans="1:12" s="434" customFormat="1" ht="25.5" customHeight="1" x14ac:dyDescent="0.2">
      <c r="A34" s="499" t="s">
        <v>508</v>
      </c>
      <c r="B34" s="419" t="s">
        <v>509</v>
      </c>
      <c r="C34" s="440">
        <v>685</v>
      </c>
      <c r="D34" s="487"/>
      <c r="E34" s="487"/>
      <c r="F34" s="487"/>
      <c r="G34" s="487"/>
      <c r="H34" s="487"/>
      <c r="I34" s="487"/>
      <c r="J34" s="505" t="str">
        <f t="shared" si="1"/>
        <v>-</v>
      </c>
      <c r="K34" s="505" t="str">
        <f t="shared" si="1"/>
        <v>-</v>
      </c>
      <c r="L34" s="505" t="str">
        <f t="shared" si="1"/>
        <v>-</v>
      </c>
    </row>
    <row r="35" spans="1:12" ht="24" customHeight="1" x14ac:dyDescent="0.2">
      <c r="A35" s="422" t="s">
        <v>508</v>
      </c>
      <c r="B35" s="423" t="s">
        <v>510</v>
      </c>
      <c r="C35" s="420">
        <v>686</v>
      </c>
      <c r="D35" s="488"/>
      <c r="E35" s="488"/>
      <c r="F35" s="488"/>
      <c r="G35" s="488"/>
      <c r="H35" s="489"/>
      <c r="I35" s="489"/>
      <c r="J35" s="505" t="str">
        <f t="shared" si="1"/>
        <v>-</v>
      </c>
      <c r="K35" s="505" t="str">
        <f t="shared" si="1"/>
        <v>-</v>
      </c>
      <c r="L35" s="505" t="str">
        <f t="shared" si="1"/>
        <v>-</v>
      </c>
    </row>
    <row r="36" spans="1:12" s="434" customFormat="1" ht="24.9" customHeight="1" x14ac:dyDescent="0.2">
      <c r="A36" s="493"/>
      <c r="B36" s="419" t="s">
        <v>568</v>
      </c>
      <c r="C36" s="440">
        <v>687</v>
      </c>
      <c r="D36" s="491">
        <f t="shared" ref="D36:I36" si="7">D20+D24+D28+D29+D30+D31+D32+D33</f>
        <v>961896</v>
      </c>
      <c r="E36" s="491">
        <f t="shared" si="7"/>
        <v>24094</v>
      </c>
      <c r="F36" s="491">
        <f t="shared" si="7"/>
        <v>1236639</v>
      </c>
      <c r="G36" s="491">
        <f t="shared" si="7"/>
        <v>0</v>
      </c>
      <c r="H36" s="491">
        <f t="shared" si="7"/>
        <v>1598786</v>
      </c>
      <c r="I36" s="491">
        <f t="shared" si="7"/>
        <v>1000</v>
      </c>
      <c r="J36" s="505">
        <f t="shared" si="1"/>
        <v>0</v>
      </c>
      <c r="K36" s="505">
        <f t="shared" si="1"/>
        <v>1.2928477914735019</v>
      </c>
      <c r="L36" s="505" t="str">
        <f t="shared" si="1"/>
        <v>-</v>
      </c>
    </row>
    <row r="37" spans="1:12" s="434" customFormat="1" ht="37.5" customHeight="1" x14ac:dyDescent="0.2">
      <c r="A37" s="425"/>
      <c r="B37" s="419" t="s">
        <v>569</v>
      </c>
      <c r="C37" s="440">
        <v>688</v>
      </c>
      <c r="D37" s="492">
        <f t="shared" ref="D37:I37" si="8">IF(D19&gt;D36,D19-D36,0)</f>
        <v>11343</v>
      </c>
      <c r="E37" s="492">
        <f t="shared" si="8"/>
        <v>4811</v>
      </c>
      <c r="F37" s="492">
        <f t="shared" si="8"/>
        <v>30993</v>
      </c>
      <c r="G37" s="492">
        <f t="shared" si="8"/>
        <v>3311</v>
      </c>
      <c r="H37" s="492">
        <f t="shared" si="8"/>
        <v>85545</v>
      </c>
      <c r="I37" s="492">
        <f t="shared" si="8"/>
        <v>0</v>
      </c>
      <c r="J37" s="505">
        <f t="shared" si="1"/>
        <v>0.6882145084182083</v>
      </c>
      <c r="K37" s="505">
        <f t="shared" si="1"/>
        <v>2.7601393863130386</v>
      </c>
      <c r="L37" s="505">
        <f t="shared" si="1"/>
        <v>0</v>
      </c>
    </row>
    <row r="38" spans="1:12" s="434" customFormat="1" ht="20.25" customHeight="1" x14ac:dyDescent="0.2">
      <c r="A38" s="425"/>
      <c r="B38" s="419" t="s">
        <v>570</v>
      </c>
      <c r="C38" s="440">
        <v>689</v>
      </c>
      <c r="D38" s="492">
        <f t="shared" ref="D38:I38" si="9">IF(D19&lt;D36,D36-D19,0)</f>
        <v>0</v>
      </c>
      <c r="E38" s="492">
        <f t="shared" si="9"/>
        <v>0</v>
      </c>
      <c r="F38" s="492">
        <f t="shared" si="9"/>
        <v>0</v>
      </c>
      <c r="G38" s="492">
        <f t="shared" si="9"/>
        <v>0</v>
      </c>
      <c r="H38" s="492">
        <f t="shared" si="9"/>
        <v>0</v>
      </c>
      <c r="I38" s="492">
        <f t="shared" si="9"/>
        <v>0</v>
      </c>
      <c r="J38" s="505" t="str">
        <f t="shared" si="1"/>
        <v>-</v>
      </c>
      <c r="K38" s="505" t="str">
        <f t="shared" si="1"/>
        <v>-</v>
      </c>
      <c r="L38" s="505" t="str">
        <f t="shared" si="1"/>
        <v>-</v>
      </c>
    </row>
    <row r="39" spans="1:12" s="434" customFormat="1" ht="21.75" customHeight="1" x14ac:dyDescent="0.2">
      <c r="A39" s="425" t="s">
        <v>529</v>
      </c>
      <c r="B39" s="419" t="s">
        <v>530</v>
      </c>
      <c r="C39" s="440">
        <v>690</v>
      </c>
      <c r="D39" s="492"/>
      <c r="E39" s="492">
        <v>845</v>
      </c>
      <c r="F39" s="492"/>
      <c r="G39" s="492">
        <v>1667</v>
      </c>
      <c r="H39" s="494">
        <v>2560</v>
      </c>
      <c r="I39" s="494"/>
      <c r="J39" s="505">
        <f t="shared" si="1"/>
        <v>1.9727810650887574</v>
      </c>
      <c r="K39" s="505" t="str">
        <f t="shared" si="1"/>
        <v>-</v>
      </c>
      <c r="L39" s="505">
        <f t="shared" si="1"/>
        <v>0</v>
      </c>
    </row>
    <row r="40" spans="1:12" s="495" customFormat="1" ht="51.75" customHeight="1" x14ac:dyDescent="0.2">
      <c r="A40" s="425" t="s">
        <v>529</v>
      </c>
      <c r="B40" s="419" t="s">
        <v>571</v>
      </c>
      <c r="C40" s="440">
        <v>691</v>
      </c>
      <c r="D40" s="491">
        <f t="shared" ref="D40:I40" si="10">IF(D37&gt;D39,D37-D39,0)</f>
        <v>11343</v>
      </c>
      <c r="E40" s="491">
        <f t="shared" si="10"/>
        <v>3966</v>
      </c>
      <c r="F40" s="491">
        <f t="shared" si="10"/>
        <v>30993</v>
      </c>
      <c r="G40" s="491">
        <f t="shared" si="10"/>
        <v>1644</v>
      </c>
      <c r="H40" s="491">
        <f t="shared" si="10"/>
        <v>82985</v>
      </c>
      <c r="I40" s="491">
        <f t="shared" si="10"/>
        <v>0</v>
      </c>
      <c r="J40" s="505">
        <f t="shared" si="1"/>
        <v>0.41452344931921331</v>
      </c>
      <c r="K40" s="505">
        <f t="shared" si="1"/>
        <v>2.6775400896976738</v>
      </c>
      <c r="L40" s="505">
        <f t="shared" si="1"/>
        <v>0</v>
      </c>
    </row>
    <row r="41" spans="1:12" s="495" customFormat="1" ht="54.75" customHeight="1" x14ac:dyDescent="0.2">
      <c r="A41" s="425" t="s">
        <v>529</v>
      </c>
      <c r="B41" s="419" t="s">
        <v>572</v>
      </c>
      <c r="C41" s="440">
        <v>692</v>
      </c>
      <c r="D41" s="491">
        <f t="shared" ref="D41:I41" si="11">IF(D37&lt;D39,D39-D37,0)+D38</f>
        <v>0</v>
      </c>
      <c r="E41" s="491">
        <f t="shared" si="11"/>
        <v>0</v>
      </c>
      <c r="F41" s="491">
        <f t="shared" si="11"/>
        <v>0</v>
      </c>
      <c r="G41" s="491">
        <f t="shared" si="11"/>
        <v>0</v>
      </c>
      <c r="H41" s="491">
        <f t="shared" si="11"/>
        <v>0</v>
      </c>
      <c r="I41" s="491">
        <f t="shared" si="11"/>
        <v>0</v>
      </c>
      <c r="J41" s="505" t="str">
        <f t="shared" si="1"/>
        <v>-</v>
      </c>
      <c r="K41" s="505" t="str">
        <f t="shared" si="1"/>
        <v>-</v>
      </c>
      <c r="L41" s="505" t="str">
        <f t="shared" si="1"/>
        <v>-</v>
      </c>
    </row>
    <row r="42" spans="1:12" s="495" customFormat="1" ht="42.75" customHeight="1" x14ac:dyDescent="0.2">
      <c r="A42" s="425"/>
      <c r="B42" s="419" t="s">
        <v>511</v>
      </c>
      <c r="C42" s="440">
        <v>693</v>
      </c>
      <c r="D42" s="491"/>
      <c r="E42" s="491"/>
      <c r="F42" s="491"/>
      <c r="G42" s="491"/>
      <c r="H42" s="496"/>
      <c r="I42" s="496"/>
      <c r="J42" s="505" t="str">
        <f t="shared" si="1"/>
        <v>-</v>
      </c>
      <c r="K42" s="505" t="str">
        <f t="shared" si="1"/>
        <v>-</v>
      </c>
      <c r="L42" s="505" t="str">
        <f t="shared" si="1"/>
        <v>-</v>
      </c>
    </row>
    <row r="43" spans="1:12" s="426" customFormat="1" x14ac:dyDescent="0.2">
      <c r="B43" s="441"/>
      <c r="C43" s="441"/>
      <c r="D43" s="442"/>
      <c r="E43" s="442"/>
      <c r="F43" s="442"/>
      <c r="G43" s="442"/>
      <c r="H43" s="442"/>
      <c r="I43" s="442"/>
      <c r="J43" s="506"/>
      <c r="K43" s="506"/>
      <c r="L43" s="506"/>
    </row>
    <row r="44" spans="1:12" s="426" customFormat="1" x14ac:dyDescent="0.2">
      <c r="B44" s="701" t="str">
        <f>VZ!A12</f>
        <v>Novo mesto, 23.05.2018</v>
      </c>
      <c r="C44" s="701"/>
      <c r="D44" s="451"/>
      <c r="E44" s="451"/>
      <c r="F44" s="442"/>
      <c r="G44" s="442"/>
      <c r="H44" s="442"/>
      <c r="I44" s="442"/>
      <c r="J44" s="506"/>
      <c r="K44" s="506"/>
      <c r="L44" s="506"/>
    </row>
    <row r="45" spans="1:12" s="426" customFormat="1" x14ac:dyDescent="0.2">
      <c r="B45" s="441"/>
      <c r="C45" s="441"/>
      <c r="D45" s="442"/>
      <c r="E45" s="442"/>
      <c r="F45" s="442"/>
      <c r="G45" s="442"/>
      <c r="H45" s="442"/>
      <c r="I45" s="442"/>
      <c r="J45" s="506"/>
      <c r="K45" s="506"/>
      <c r="L45" s="506"/>
    </row>
    <row r="46" spans="1:12" s="426" customFormat="1" x14ac:dyDescent="0.2">
      <c r="B46" s="700" t="s">
        <v>39</v>
      </c>
      <c r="C46" s="700"/>
      <c r="D46" s="450"/>
      <c r="E46" s="450"/>
      <c r="F46" s="511" t="s">
        <v>42</v>
      </c>
      <c r="G46" s="511"/>
      <c r="H46" s="442"/>
      <c r="I46" s="442" t="s">
        <v>251</v>
      </c>
      <c r="J46" s="506"/>
      <c r="K46" s="506"/>
      <c r="L46" s="506"/>
    </row>
    <row r="47" spans="1:12" s="426" customFormat="1" x14ac:dyDescent="0.2">
      <c r="B47" s="441"/>
      <c r="C47" s="441"/>
      <c r="D47" s="442"/>
      <c r="E47" s="442"/>
      <c r="F47" s="442"/>
      <c r="G47" s="442"/>
      <c r="H47" s="442"/>
      <c r="I47" s="442"/>
      <c r="J47" s="506"/>
      <c r="K47" s="506"/>
      <c r="L47" s="506"/>
    </row>
    <row r="48" spans="1:12" s="426" customFormat="1" x14ac:dyDescent="0.2">
      <c r="B48" s="701" t="str">
        <f>VZ!A18</f>
        <v>Maja Zorčič</v>
      </c>
      <c r="C48" s="701"/>
      <c r="D48" s="451"/>
      <c r="E48" s="451"/>
      <c r="F48" s="442"/>
      <c r="G48" s="442"/>
      <c r="H48" s="442"/>
      <c r="I48" s="442" t="str">
        <f>VZ!C18</f>
        <v>red. prof.dr. Dejan Jelovac</v>
      </c>
      <c r="J48" s="506"/>
      <c r="K48" s="506"/>
      <c r="L48" s="506"/>
    </row>
  </sheetData>
  <mergeCells count="4">
    <mergeCell ref="B46:C46"/>
    <mergeCell ref="B48:C48"/>
    <mergeCell ref="A1:I1"/>
    <mergeCell ref="B44:C4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11"/>
  <sheetViews>
    <sheetView topLeftCell="G6" zoomScale="142" zoomScaleNormal="142" workbookViewId="0">
      <selection activeCell="M15" sqref="M15"/>
    </sheetView>
  </sheetViews>
  <sheetFormatPr defaultColWidth="8.88671875" defaultRowHeight="13.2" x14ac:dyDescent="0.25"/>
  <cols>
    <col min="1" max="1" width="12.6640625" style="90" customWidth="1"/>
    <col min="2" max="2" width="81.88671875" style="80" customWidth="1"/>
    <col min="3" max="3" width="16.5546875" style="80" customWidth="1"/>
    <col min="4" max="9" width="13.6640625" style="80" customWidth="1"/>
    <col min="10" max="10" width="13" style="80" customWidth="1"/>
    <col min="11" max="12" width="13.6640625" style="80" customWidth="1"/>
    <col min="13" max="13" width="16.5546875" style="80" customWidth="1"/>
    <col min="14" max="19" width="13.6640625" style="80" customWidth="1"/>
    <col min="20" max="20" width="13" style="80" customWidth="1"/>
    <col min="21" max="24" width="13.6640625" style="80" customWidth="1"/>
    <col min="25" max="29" width="8.88671875" style="79" customWidth="1"/>
    <col min="30" max="16384" width="8.88671875" style="80"/>
  </cols>
  <sheetData>
    <row r="1" spans="1:29" ht="17.399999999999999" x14ac:dyDescent="0.3">
      <c r="A1" s="87" t="s">
        <v>564</v>
      </c>
      <c r="B1" s="87" t="s">
        <v>657</v>
      </c>
      <c r="C1" s="79"/>
      <c r="M1" s="79"/>
    </row>
    <row r="2" spans="1:29" ht="15" customHeight="1" x14ac:dyDescent="0.3">
      <c r="A2" s="88"/>
      <c r="B2" s="88"/>
      <c r="C2" s="88"/>
      <c r="M2" s="88"/>
    </row>
    <row r="3" spans="1:29" ht="15" customHeight="1" x14ac:dyDescent="0.3">
      <c r="A3" s="88"/>
      <c r="B3" s="88"/>
      <c r="C3" s="88"/>
      <c r="M3" s="88"/>
    </row>
    <row r="4" spans="1:29" ht="15" customHeight="1" x14ac:dyDescent="0.3">
      <c r="A4" s="89" t="s">
        <v>181</v>
      </c>
      <c r="B4" s="88"/>
      <c r="C4" s="88"/>
      <c r="M4" s="88"/>
    </row>
    <row r="5" spans="1:29" ht="15" customHeight="1" x14ac:dyDescent="0.25"/>
    <row r="6" spans="1:29" ht="15" customHeight="1" x14ac:dyDescent="0.3">
      <c r="A6" s="91"/>
      <c r="B6" s="92" t="str">
        <f>VZ!B6</f>
        <v>Fakulteta za informacijske študije v Novem mestu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9" s="293" customFormat="1" ht="15" customHeight="1" x14ac:dyDescent="0.3">
      <c r="A7" s="382"/>
      <c r="B7" s="300"/>
      <c r="C7" s="709" t="s">
        <v>638</v>
      </c>
      <c r="D7" s="710"/>
      <c r="E7" s="710"/>
      <c r="F7" s="710"/>
      <c r="G7" s="710"/>
      <c r="H7" s="710"/>
      <c r="I7" s="710"/>
      <c r="J7" s="710"/>
      <c r="K7" s="710"/>
      <c r="L7" s="710"/>
      <c r="M7" s="709" t="s">
        <v>639</v>
      </c>
      <c r="N7" s="710"/>
      <c r="O7" s="710"/>
      <c r="P7" s="710"/>
      <c r="Q7" s="710"/>
      <c r="R7" s="710"/>
      <c r="S7" s="710"/>
      <c r="T7" s="710"/>
      <c r="U7" s="710"/>
      <c r="V7" s="710"/>
      <c r="W7" s="702" t="s">
        <v>659</v>
      </c>
      <c r="X7" s="702" t="s">
        <v>660</v>
      </c>
      <c r="Y7" s="292"/>
      <c r="Z7" s="292"/>
      <c r="AA7" s="292"/>
      <c r="AB7" s="292"/>
      <c r="AC7" s="292"/>
    </row>
    <row r="8" spans="1:29" s="296" customFormat="1" ht="15" customHeight="1" x14ac:dyDescent="0.3">
      <c r="A8" s="301"/>
      <c r="B8" s="294"/>
      <c r="C8" s="711"/>
      <c r="D8" s="712"/>
      <c r="E8" s="712"/>
      <c r="F8" s="712"/>
      <c r="G8" s="712"/>
      <c r="H8" s="712"/>
      <c r="I8" s="712"/>
      <c r="J8" s="712"/>
      <c r="K8" s="712"/>
      <c r="L8" s="712"/>
      <c r="M8" s="711"/>
      <c r="N8" s="712"/>
      <c r="O8" s="712"/>
      <c r="P8" s="712"/>
      <c r="Q8" s="712"/>
      <c r="R8" s="712"/>
      <c r="S8" s="712"/>
      <c r="T8" s="712"/>
      <c r="U8" s="712"/>
      <c r="V8" s="712"/>
      <c r="W8" s="703"/>
      <c r="X8" s="703"/>
      <c r="Y8" s="295"/>
      <c r="Z8" s="295"/>
      <c r="AA8" s="295"/>
      <c r="AB8" s="295"/>
      <c r="AC8" s="295"/>
    </row>
    <row r="9" spans="1:29" s="293" customFormat="1" ht="22.5" customHeight="1" x14ac:dyDescent="0.25">
      <c r="A9" s="702" t="s">
        <v>19</v>
      </c>
      <c r="B9" s="705" t="s">
        <v>178</v>
      </c>
      <c r="C9" s="705" t="s">
        <v>278</v>
      </c>
      <c r="D9" s="707" t="s">
        <v>290</v>
      </c>
      <c r="E9" s="708"/>
      <c r="F9" s="708"/>
      <c r="G9" s="708"/>
      <c r="H9" s="708"/>
      <c r="I9" s="708"/>
      <c r="J9" s="708"/>
      <c r="K9" s="708"/>
      <c r="L9" s="708"/>
      <c r="M9" s="705" t="s">
        <v>588</v>
      </c>
      <c r="N9" s="707" t="s">
        <v>290</v>
      </c>
      <c r="O9" s="708"/>
      <c r="P9" s="708"/>
      <c r="Q9" s="708"/>
      <c r="R9" s="708"/>
      <c r="S9" s="708"/>
      <c r="T9" s="708"/>
      <c r="U9" s="708"/>
      <c r="V9" s="708"/>
      <c r="W9" s="703"/>
      <c r="X9" s="703"/>
      <c r="Y9" s="292"/>
      <c r="Z9" s="292"/>
      <c r="AA9" s="292"/>
      <c r="AB9" s="292"/>
      <c r="AC9" s="292"/>
    </row>
    <row r="10" spans="1:29" s="299" customFormat="1" ht="105.6" x14ac:dyDescent="0.25">
      <c r="A10" s="704"/>
      <c r="B10" s="706"/>
      <c r="C10" s="706"/>
      <c r="D10" s="286" t="s">
        <v>589</v>
      </c>
      <c r="E10" s="286" t="s">
        <v>566</v>
      </c>
      <c r="F10" s="286" t="s">
        <v>324</v>
      </c>
      <c r="G10" s="286" t="s">
        <v>325</v>
      </c>
      <c r="H10" s="286" t="s">
        <v>443</v>
      </c>
      <c r="I10" s="286" t="s">
        <v>445</v>
      </c>
      <c r="J10" s="298" t="s">
        <v>444</v>
      </c>
      <c r="K10" s="298" t="s">
        <v>36</v>
      </c>
      <c r="L10" s="298" t="s">
        <v>326</v>
      </c>
      <c r="M10" s="706"/>
      <c r="N10" s="286" t="s">
        <v>589</v>
      </c>
      <c r="O10" s="286" t="s">
        <v>566</v>
      </c>
      <c r="P10" s="286" t="s">
        <v>324</v>
      </c>
      <c r="Q10" s="286" t="s">
        <v>325</v>
      </c>
      <c r="R10" s="286" t="s">
        <v>443</v>
      </c>
      <c r="S10" s="286" t="s">
        <v>445</v>
      </c>
      <c r="T10" s="298" t="s">
        <v>444</v>
      </c>
      <c r="U10" s="298" t="s">
        <v>36</v>
      </c>
      <c r="V10" s="298" t="s">
        <v>326</v>
      </c>
      <c r="W10" s="704"/>
      <c r="X10" s="704"/>
    </row>
    <row r="11" spans="1:29" s="95" customFormat="1" ht="12" customHeight="1" x14ac:dyDescent="0.2">
      <c r="A11" s="289">
        <v>1</v>
      </c>
      <c r="B11" s="290">
        <v>2</v>
      </c>
      <c r="C11" s="289">
        <v>3</v>
      </c>
      <c r="D11" s="289">
        <v>4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90">
        <v>10</v>
      </c>
      <c r="K11" s="290">
        <v>11</v>
      </c>
      <c r="L11" s="290">
        <v>12</v>
      </c>
      <c r="M11" s="289">
        <v>13</v>
      </c>
      <c r="N11" s="289">
        <v>14</v>
      </c>
      <c r="O11" s="289">
        <v>15</v>
      </c>
      <c r="P11" s="289">
        <v>16</v>
      </c>
      <c r="Q11" s="289">
        <v>17</v>
      </c>
      <c r="R11" s="289">
        <v>18</v>
      </c>
      <c r="S11" s="289">
        <v>19</v>
      </c>
      <c r="T11" s="290">
        <v>20</v>
      </c>
      <c r="U11" s="290">
        <v>21</v>
      </c>
      <c r="V11" s="290">
        <v>22</v>
      </c>
      <c r="W11" s="289" t="s">
        <v>595</v>
      </c>
      <c r="X11" s="345" t="s">
        <v>442</v>
      </c>
    </row>
    <row r="12" spans="1:29" s="265" customFormat="1" ht="23.4" x14ac:dyDescent="0.25">
      <c r="A12" s="288"/>
      <c r="B12" s="261" t="s">
        <v>394</v>
      </c>
      <c r="C12" s="261">
        <v>401</v>
      </c>
      <c r="D12" s="261">
        <v>404</v>
      </c>
      <c r="E12" s="261">
        <v>404</v>
      </c>
      <c r="F12" s="261">
        <v>404</v>
      </c>
      <c r="G12" s="261">
        <v>407</v>
      </c>
      <c r="H12" s="261">
        <v>419</v>
      </c>
      <c r="I12" s="261">
        <v>421</v>
      </c>
      <c r="J12" s="261">
        <v>429</v>
      </c>
      <c r="K12" s="262" t="s">
        <v>437</v>
      </c>
      <c r="L12" s="261">
        <v>431</v>
      </c>
      <c r="M12" s="261">
        <v>401</v>
      </c>
      <c r="N12" s="261">
        <v>404</v>
      </c>
      <c r="O12" s="261">
        <v>404</v>
      </c>
      <c r="P12" s="261">
        <v>404</v>
      </c>
      <c r="Q12" s="261">
        <v>407</v>
      </c>
      <c r="R12" s="261">
        <v>419</v>
      </c>
      <c r="S12" s="261">
        <v>421</v>
      </c>
      <c r="T12" s="261">
        <v>429</v>
      </c>
      <c r="U12" s="262" t="s">
        <v>437</v>
      </c>
      <c r="V12" s="261">
        <v>431</v>
      </c>
      <c r="W12" s="352"/>
      <c r="X12" s="346"/>
      <c r="Y12" s="264"/>
      <c r="Z12" s="264"/>
      <c r="AA12" s="264"/>
      <c r="AB12" s="264"/>
      <c r="AC12" s="264"/>
    </row>
    <row r="13" spans="1:29" s="97" customFormat="1" ht="15.6" x14ac:dyDescent="0.3">
      <c r="A13" s="551"/>
      <c r="B13" s="552" t="s">
        <v>327</v>
      </c>
      <c r="C13" s="555">
        <f>SUM(D13:L13)</f>
        <v>1320486</v>
      </c>
      <c r="D13" s="556">
        <f>D17+D21</f>
        <v>487333</v>
      </c>
      <c r="E13" s="556">
        <f t="shared" ref="E13:L14" si="0">E17+E21</f>
        <v>345313</v>
      </c>
      <c r="F13" s="556">
        <f t="shared" si="0"/>
        <v>0</v>
      </c>
      <c r="G13" s="557">
        <f t="shared" si="0"/>
        <v>0</v>
      </c>
      <c r="H13" s="557">
        <f t="shared" si="0"/>
        <v>72683</v>
      </c>
      <c r="I13" s="557">
        <f t="shared" si="0"/>
        <v>168520</v>
      </c>
      <c r="J13" s="553">
        <f t="shared" si="0"/>
        <v>243326</v>
      </c>
      <c r="K13" s="553">
        <f t="shared" si="0"/>
        <v>0</v>
      </c>
      <c r="L13" s="558">
        <f t="shared" si="0"/>
        <v>3311</v>
      </c>
      <c r="M13" s="555">
        <f>SUM(N13:V13)</f>
        <v>1685331</v>
      </c>
      <c r="N13" s="556">
        <f>N17+N21</f>
        <v>592348</v>
      </c>
      <c r="O13" s="556">
        <f t="shared" ref="O13:V14" si="1">O17+O21</f>
        <v>364189</v>
      </c>
      <c r="P13" s="556">
        <f t="shared" si="1"/>
        <v>44865</v>
      </c>
      <c r="Q13" s="557">
        <f t="shared" si="1"/>
        <v>0</v>
      </c>
      <c r="R13" s="557">
        <f t="shared" si="1"/>
        <v>208186</v>
      </c>
      <c r="S13" s="557">
        <f t="shared" si="1"/>
        <v>172124</v>
      </c>
      <c r="T13" s="553">
        <f t="shared" si="1"/>
        <v>302619</v>
      </c>
      <c r="U13" s="553">
        <f t="shared" si="1"/>
        <v>0</v>
      </c>
      <c r="V13" s="558">
        <f t="shared" si="1"/>
        <v>1000</v>
      </c>
      <c r="W13" s="690">
        <f>IF(C13=0,"-",M13/C13)</f>
        <v>1.2762960001090509</v>
      </c>
      <c r="X13" s="659">
        <f>N13/D13</f>
        <v>1.2154892034809874</v>
      </c>
      <c r="Y13" s="96"/>
      <c r="Z13" s="96"/>
      <c r="AA13" s="96"/>
      <c r="AB13" s="96"/>
      <c r="AC13" s="96"/>
    </row>
    <row r="14" spans="1:29" s="97" customFormat="1" ht="15.6" x14ac:dyDescent="0.3">
      <c r="A14" s="559"/>
      <c r="B14" s="560" t="s">
        <v>328</v>
      </c>
      <c r="C14" s="555">
        <f>SUM(D14:L14)</f>
        <v>1183386</v>
      </c>
      <c r="D14" s="556">
        <f>D18+D22</f>
        <v>491085</v>
      </c>
      <c r="E14" s="556">
        <f t="shared" si="0"/>
        <v>337112</v>
      </c>
      <c r="F14" s="556">
        <f t="shared" si="0"/>
        <v>15058</v>
      </c>
      <c r="G14" s="556">
        <f t="shared" si="0"/>
        <v>0</v>
      </c>
      <c r="H14" s="556">
        <f t="shared" si="0"/>
        <v>87686</v>
      </c>
      <c r="I14" s="556">
        <f t="shared" si="0"/>
        <v>44420</v>
      </c>
      <c r="J14" s="554">
        <f t="shared" si="0"/>
        <v>208025</v>
      </c>
      <c r="K14" s="561">
        <f t="shared" si="0"/>
        <v>0</v>
      </c>
      <c r="L14" s="558">
        <f t="shared" si="0"/>
        <v>0</v>
      </c>
      <c r="M14" s="555">
        <f>SUM(N14:V14)</f>
        <v>1599786</v>
      </c>
      <c r="N14" s="556">
        <f>N18+N22</f>
        <v>556798</v>
      </c>
      <c r="O14" s="556">
        <f t="shared" si="1"/>
        <v>374786</v>
      </c>
      <c r="P14" s="556">
        <f t="shared" si="1"/>
        <v>40250</v>
      </c>
      <c r="Q14" s="556">
        <f t="shared" si="1"/>
        <v>0</v>
      </c>
      <c r="R14" s="556">
        <f t="shared" si="1"/>
        <v>217909</v>
      </c>
      <c r="S14" s="556">
        <f t="shared" si="1"/>
        <v>62828</v>
      </c>
      <c r="T14" s="554">
        <f t="shared" si="1"/>
        <v>346215</v>
      </c>
      <c r="U14" s="561">
        <f t="shared" si="1"/>
        <v>0</v>
      </c>
      <c r="V14" s="558">
        <f t="shared" si="1"/>
        <v>1000</v>
      </c>
      <c r="W14" s="658">
        <f>IF(C14=0,"-",M14/C14)</f>
        <v>1.3518716631766812</v>
      </c>
      <c r="X14" s="659">
        <f t="shared" ref="X14:X15" si="2">N14/D14</f>
        <v>1.1338118655629881</v>
      </c>
      <c r="Y14" s="96"/>
      <c r="Z14" s="96"/>
      <c r="AA14" s="96"/>
      <c r="AB14" s="96"/>
      <c r="AC14" s="96"/>
    </row>
    <row r="15" spans="1:29" s="97" customFormat="1" ht="16.2" thickBot="1" x14ac:dyDescent="0.35">
      <c r="A15" s="562"/>
      <c r="B15" s="563" t="s">
        <v>329</v>
      </c>
      <c r="C15" s="565">
        <f t="shared" ref="C15:L15" si="3">C13-C14</f>
        <v>137100</v>
      </c>
      <c r="D15" s="565">
        <f t="shared" si="3"/>
        <v>-3752</v>
      </c>
      <c r="E15" s="565">
        <f t="shared" si="3"/>
        <v>8201</v>
      </c>
      <c r="F15" s="565">
        <f t="shared" si="3"/>
        <v>-15058</v>
      </c>
      <c r="G15" s="565">
        <f t="shared" si="3"/>
        <v>0</v>
      </c>
      <c r="H15" s="565">
        <f t="shared" si="3"/>
        <v>-15003</v>
      </c>
      <c r="I15" s="565">
        <f t="shared" si="3"/>
        <v>124100</v>
      </c>
      <c r="J15" s="564">
        <f t="shared" si="3"/>
        <v>35301</v>
      </c>
      <c r="K15" s="566">
        <f t="shared" si="3"/>
        <v>0</v>
      </c>
      <c r="L15" s="567">
        <f t="shared" si="3"/>
        <v>3311</v>
      </c>
      <c r="M15" s="565">
        <f t="shared" ref="M15:V15" si="4">M13-M14</f>
        <v>85545</v>
      </c>
      <c r="N15" s="565">
        <f t="shared" si="4"/>
        <v>35550</v>
      </c>
      <c r="O15" s="565">
        <f t="shared" si="4"/>
        <v>-10597</v>
      </c>
      <c r="P15" s="565">
        <f t="shared" si="4"/>
        <v>4615</v>
      </c>
      <c r="Q15" s="565">
        <f t="shared" si="4"/>
        <v>0</v>
      </c>
      <c r="R15" s="565">
        <f t="shared" si="4"/>
        <v>-9723</v>
      </c>
      <c r="S15" s="565">
        <f t="shared" si="4"/>
        <v>109296</v>
      </c>
      <c r="T15" s="564">
        <f t="shared" si="4"/>
        <v>-43596</v>
      </c>
      <c r="U15" s="566">
        <f t="shared" si="4"/>
        <v>0</v>
      </c>
      <c r="V15" s="567">
        <f t="shared" si="4"/>
        <v>0</v>
      </c>
      <c r="W15" s="660">
        <f>IF(C15=0,"-",M15/C15)</f>
        <v>0.62396061269146608</v>
      </c>
      <c r="X15" s="659">
        <f t="shared" si="2"/>
        <v>-9.474946695095948</v>
      </c>
      <c r="Y15" s="96"/>
      <c r="Z15" s="96"/>
      <c r="AA15" s="96"/>
      <c r="AB15" s="96"/>
      <c r="AC15" s="96"/>
    </row>
    <row r="16" spans="1:29" s="265" customFormat="1" ht="24" thickTop="1" x14ac:dyDescent="0.25">
      <c r="A16" s="260"/>
      <c r="B16" s="261" t="s">
        <v>394</v>
      </c>
      <c r="C16" s="261"/>
      <c r="D16" s="261">
        <v>405</v>
      </c>
      <c r="E16" s="261">
        <v>405</v>
      </c>
      <c r="F16" s="261">
        <v>405</v>
      </c>
      <c r="G16" s="261">
        <v>408</v>
      </c>
      <c r="H16" s="261">
        <v>419</v>
      </c>
      <c r="I16" s="261">
        <v>421</v>
      </c>
      <c r="J16" s="261">
        <v>429</v>
      </c>
      <c r="K16" s="262" t="s">
        <v>437</v>
      </c>
      <c r="L16" s="261">
        <v>431</v>
      </c>
      <c r="M16" s="261"/>
      <c r="N16" s="261">
        <v>405</v>
      </c>
      <c r="O16" s="261">
        <v>405</v>
      </c>
      <c r="P16" s="261">
        <v>405</v>
      </c>
      <c r="Q16" s="261">
        <v>408</v>
      </c>
      <c r="R16" s="261">
        <v>419</v>
      </c>
      <c r="S16" s="261">
        <v>421</v>
      </c>
      <c r="T16" s="261">
        <v>429</v>
      </c>
      <c r="U16" s="262" t="s">
        <v>437</v>
      </c>
      <c r="V16" s="261">
        <v>431</v>
      </c>
      <c r="W16" s="661"/>
      <c r="X16" s="662"/>
      <c r="Y16" s="264"/>
      <c r="Z16" s="264"/>
      <c r="AA16" s="264"/>
      <c r="AB16" s="264"/>
      <c r="AC16" s="264"/>
    </row>
    <row r="17" spans="1:29" s="97" customFormat="1" ht="15.6" x14ac:dyDescent="0.3">
      <c r="A17" s="570"/>
      <c r="B17" s="571" t="s">
        <v>321</v>
      </c>
      <c r="C17" s="572">
        <f>SUM(D17:L17)</f>
        <v>1320486</v>
      </c>
      <c r="D17" s="576">
        <f t="shared" ref="D17:L17" si="5">D37+D100+D118+D125+D145+D166+D173+D152+D159</f>
        <v>487333</v>
      </c>
      <c r="E17" s="576">
        <f t="shared" si="5"/>
        <v>345313</v>
      </c>
      <c r="F17" s="576">
        <f t="shared" si="5"/>
        <v>0</v>
      </c>
      <c r="G17" s="576">
        <f t="shared" si="5"/>
        <v>0</v>
      </c>
      <c r="H17" s="576">
        <f t="shared" si="5"/>
        <v>72683</v>
      </c>
      <c r="I17" s="576">
        <f t="shared" si="5"/>
        <v>168520</v>
      </c>
      <c r="J17" s="576">
        <f t="shared" si="5"/>
        <v>243326</v>
      </c>
      <c r="K17" s="576">
        <f t="shared" si="5"/>
        <v>0</v>
      </c>
      <c r="L17" s="577">
        <f t="shared" si="5"/>
        <v>3311</v>
      </c>
      <c r="M17" s="572">
        <f>SUM(N17:V17)</f>
        <v>1685331</v>
      </c>
      <c r="N17" s="576">
        <f t="shared" ref="N17:V17" si="6">N37+N100+N118+N125+N145+N166+N173+N152+N159</f>
        <v>592348</v>
      </c>
      <c r="O17" s="576">
        <f t="shared" si="6"/>
        <v>364189</v>
      </c>
      <c r="P17" s="576">
        <f t="shared" si="6"/>
        <v>44865</v>
      </c>
      <c r="Q17" s="576">
        <f t="shared" si="6"/>
        <v>0</v>
      </c>
      <c r="R17" s="576">
        <f t="shared" si="6"/>
        <v>208186</v>
      </c>
      <c r="S17" s="576">
        <f t="shared" si="6"/>
        <v>172124</v>
      </c>
      <c r="T17" s="576">
        <f t="shared" si="6"/>
        <v>302619</v>
      </c>
      <c r="U17" s="576">
        <f t="shared" si="6"/>
        <v>0</v>
      </c>
      <c r="V17" s="577">
        <f t="shared" si="6"/>
        <v>1000</v>
      </c>
      <c r="W17" s="663">
        <f>IF(C17=0,"-",M17/C17)</f>
        <v>1.2762960001090509</v>
      </c>
      <c r="X17" s="664">
        <f>N17/D17</f>
        <v>1.2154892034809874</v>
      </c>
      <c r="Y17" s="96"/>
      <c r="Z17" s="96"/>
      <c r="AA17" s="96"/>
      <c r="AB17" s="96"/>
      <c r="AC17" s="96"/>
    </row>
    <row r="18" spans="1:29" s="97" customFormat="1" ht="15.6" x14ac:dyDescent="0.3">
      <c r="A18" s="578"/>
      <c r="B18" s="579" t="s">
        <v>322</v>
      </c>
      <c r="C18" s="580">
        <f>SUM(D18:L18)</f>
        <v>1170443</v>
      </c>
      <c r="D18" s="573">
        <f t="shared" ref="D18:L18" si="7">D38+D101+D119+D126+D146+D167+D174+D153+D160-D66</f>
        <v>491085</v>
      </c>
      <c r="E18" s="574">
        <f t="shared" si="7"/>
        <v>335113</v>
      </c>
      <c r="F18" s="575">
        <f t="shared" si="7"/>
        <v>15058</v>
      </c>
      <c r="G18" s="575">
        <f t="shared" si="7"/>
        <v>0</v>
      </c>
      <c r="H18" s="575">
        <f t="shared" si="7"/>
        <v>87686</v>
      </c>
      <c r="I18" s="575">
        <f t="shared" si="7"/>
        <v>42340</v>
      </c>
      <c r="J18" s="575">
        <f t="shared" si="7"/>
        <v>199161</v>
      </c>
      <c r="K18" s="575">
        <f t="shared" si="7"/>
        <v>0</v>
      </c>
      <c r="L18" s="573">
        <f t="shared" si="7"/>
        <v>0</v>
      </c>
      <c r="M18" s="580">
        <f>SUM(N18:V18)</f>
        <v>1579581</v>
      </c>
      <c r="N18" s="573">
        <f t="shared" ref="N18:V18" si="8">N38+N101+N119+N126+N146+N167+N174+N153+N160-N66</f>
        <v>556798</v>
      </c>
      <c r="O18" s="574">
        <f t="shared" si="8"/>
        <v>354581</v>
      </c>
      <c r="P18" s="575">
        <f t="shared" si="8"/>
        <v>40250</v>
      </c>
      <c r="Q18" s="575">
        <f t="shared" si="8"/>
        <v>0</v>
      </c>
      <c r="R18" s="575">
        <f t="shared" si="8"/>
        <v>217909</v>
      </c>
      <c r="S18" s="575">
        <f t="shared" si="8"/>
        <v>62828</v>
      </c>
      <c r="T18" s="575">
        <f t="shared" si="8"/>
        <v>346215</v>
      </c>
      <c r="U18" s="575">
        <f t="shared" si="8"/>
        <v>0</v>
      </c>
      <c r="V18" s="573">
        <f t="shared" si="8"/>
        <v>1000</v>
      </c>
      <c r="W18" s="665">
        <f>IF(C18=0,"-",M18/C18)</f>
        <v>1.3495582441861758</v>
      </c>
      <c r="X18" s="664">
        <f t="shared" ref="X18:X19" si="9">N18/D18</f>
        <v>1.1338118655629881</v>
      </c>
      <c r="Y18" s="96"/>
      <c r="Z18" s="96"/>
      <c r="AA18" s="96"/>
      <c r="AB18" s="96"/>
      <c r="AC18" s="96"/>
    </row>
    <row r="19" spans="1:29" s="97" customFormat="1" ht="16.2" thickBot="1" x14ac:dyDescent="0.35">
      <c r="A19" s="581"/>
      <c r="B19" s="582" t="s">
        <v>323</v>
      </c>
      <c r="C19" s="583">
        <f t="shared" ref="C19:L19" si="10">C17-C18</f>
        <v>150043</v>
      </c>
      <c r="D19" s="584">
        <f t="shared" si="10"/>
        <v>-3752</v>
      </c>
      <c r="E19" s="584">
        <f t="shared" si="10"/>
        <v>10200</v>
      </c>
      <c r="F19" s="584">
        <f t="shared" si="10"/>
        <v>-15058</v>
      </c>
      <c r="G19" s="584">
        <f t="shared" si="10"/>
        <v>0</v>
      </c>
      <c r="H19" s="584">
        <f t="shared" si="10"/>
        <v>-15003</v>
      </c>
      <c r="I19" s="584">
        <f t="shared" si="10"/>
        <v>126180</v>
      </c>
      <c r="J19" s="584">
        <f t="shared" si="10"/>
        <v>44165</v>
      </c>
      <c r="K19" s="584">
        <f t="shared" si="10"/>
        <v>0</v>
      </c>
      <c r="L19" s="585">
        <f t="shared" si="10"/>
        <v>3311</v>
      </c>
      <c r="M19" s="583">
        <f t="shared" ref="M19:V19" si="11">M17-M18</f>
        <v>105750</v>
      </c>
      <c r="N19" s="584">
        <f t="shared" si="11"/>
        <v>35550</v>
      </c>
      <c r="O19" s="584">
        <f t="shared" si="11"/>
        <v>9608</v>
      </c>
      <c r="P19" s="584">
        <f t="shared" si="11"/>
        <v>4615</v>
      </c>
      <c r="Q19" s="584">
        <f t="shared" si="11"/>
        <v>0</v>
      </c>
      <c r="R19" s="584">
        <f t="shared" si="11"/>
        <v>-9723</v>
      </c>
      <c r="S19" s="584">
        <f t="shared" si="11"/>
        <v>109296</v>
      </c>
      <c r="T19" s="584">
        <f t="shared" si="11"/>
        <v>-43596</v>
      </c>
      <c r="U19" s="584">
        <f t="shared" si="11"/>
        <v>0</v>
      </c>
      <c r="V19" s="585">
        <f t="shared" si="11"/>
        <v>0</v>
      </c>
      <c r="W19" s="666">
        <f>IF(C19=0,"-",M19/C19)</f>
        <v>0.70479795791873001</v>
      </c>
      <c r="X19" s="664">
        <f t="shared" si="9"/>
        <v>-9.474946695095948</v>
      </c>
      <c r="Y19" s="96"/>
      <c r="Z19" s="96"/>
      <c r="AA19" s="96"/>
      <c r="AB19" s="96"/>
      <c r="AC19" s="96"/>
    </row>
    <row r="20" spans="1:29" s="265" customFormat="1" ht="24" thickTop="1" x14ac:dyDescent="0.25">
      <c r="A20" s="260"/>
      <c r="B20" s="261" t="s">
        <v>394</v>
      </c>
      <c r="C20" s="261"/>
      <c r="D20" s="261">
        <v>406</v>
      </c>
      <c r="E20" s="261">
        <v>406</v>
      </c>
      <c r="F20" s="261">
        <v>406</v>
      </c>
      <c r="G20" s="261">
        <v>409</v>
      </c>
      <c r="H20" s="261">
        <v>419</v>
      </c>
      <c r="I20" s="261">
        <v>421</v>
      </c>
      <c r="J20" s="261">
        <v>429</v>
      </c>
      <c r="K20" s="262" t="s">
        <v>437</v>
      </c>
      <c r="L20" s="261">
        <v>431</v>
      </c>
      <c r="M20" s="261"/>
      <c r="N20" s="261">
        <v>406</v>
      </c>
      <c r="O20" s="261">
        <v>406</v>
      </c>
      <c r="P20" s="261">
        <v>406</v>
      </c>
      <c r="Q20" s="261">
        <v>409</v>
      </c>
      <c r="R20" s="261">
        <v>419</v>
      </c>
      <c r="S20" s="261">
        <v>421</v>
      </c>
      <c r="T20" s="261">
        <v>429</v>
      </c>
      <c r="U20" s="262" t="s">
        <v>437</v>
      </c>
      <c r="V20" s="261">
        <v>431</v>
      </c>
      <c r="W20" s="661"/>
      <c r="X20" s="662"/>
      <c r="Y20" s="264"/>
      <c r="Z20" s="264"/>
      <c r="AA20" s="264"/>
      <c r="AB20" s="264"/>
      <c r="AC20" s="264"/>
    </row>
    <row r="21" spans="1:29" s="97" customFormat="1" ht="15.6" x14ac:dyDescent="0.3">
      <c r="A21" s="570"/>
      <c r="B21" s="571" t="s">
        <v>347</v>
      </c>
      <c r="C21" s="572">
        <f>SUM(D21:L21)</f>
        <v>0</v>
      </c>
      <c r="D21" s="576">
        <f>D181</f>
        <v>0</v>
      </c>
      <c r="E21" s="576">
        <f t="shared" ref="E21:L21" si="12">E181</f>
        <v>0</v>
      </c>
      <c r="F21" s="576">
        <f>F181</f>
        <v>0</v>
      </c>
      <c r="G21" s="576">
        <f t="shared" si="12"/>
        <v>0</v>
      </c>
      <c r="H21" s="576">
        <f t="shared" si="12"/>
        <v>0</v>
      </c>
      <c r="I21" s="576">
        <f t="shared" si="12"/>
        <v>0</v>
      </c>
      <c r="J21" s="576">
        <f t="shared" si="12"/>
        <v>0</v>
      </c>
      <c r="K21" s="576">
        <f t="shared" si="12"/>
        <v>0</v>
      </c>
      <c r="L21" s="577">
        <f t="shared" si="12"/>
        <v>0</v>
      </c>
      <c r="M21" s="572">
        <f>SUM(N21:V21)</f>
        <v>0</v>
      </c>
      <c r="N21" s="576">
        <f>N181</f>
        <v>0</v>
      </c>
      <c r="O21" s="576">
        <f>O181</f>
        <v>0</v>
      </c>
      <c r="P21" s="576">
        <f>P181</f>
        <v>0</v>
      </c>
      <c r="Q21" s="576">
        <f t="shared" ref="Q21:V21" si="13">Q181</f>
        <v>0</v>
      </c>
      <c r="R21" s="576">
        <f t="shared" si="13"/>
        <v>0</v>
      </c>
      <c r="S21" s="576">
        <f t="shared" si="13"/>
        <v>0</v>
      </c>
      <c r="T21" s="576">
        <f t="shared" si="13"/>
        <v>0</v>
      </c>
      <c r="U21" s="576">
        <f t="shared" si="13"/>
        <v>0</v>
      </c>
      <c r="V21" s="577">
        <f t="shared" si="13"/>
        <v>0</v>
      </c>
      <c r="W21" s="663" t="str">
        <f>IF(C21=0,"-",M21/C21)</f>
        <v>-</v>
      </c>
      <c r="X21" s="664">
        <v>0</v>
      </c>
      <c r="Y21" s="96"/>
      <c r="Z21" s="96"/>
      <c r="AA21" s="96"/>
      <c r="AB21" s="96"/>
      <c r="AC21" s="96"/>
    </row>
    <row r="22" spans="1:29" s="97" customFormat="1" ht="15.6" x14ac:dyDescent="0.3">
      <c r="A22" s="578"/>
      <c r="B22" s="579" t="s">
        <v>348</v>
      </c>
      <c r="C22" s="580">
        <f>SUM(D22:L22)</f>
        <v>12943</v>
      </c>
      <c r="D22" s="573">
        <f t="shared" ref="D22:L22" si="14">D182+D66</f>
        <v>0</v>
      </c>
      <c r="E22" s="574">
        <f t="shared" si="14"/>
        <v>1999</v>
      </c>
      <c r="F22" s="575">
        <f t="shared" si="14"/>
        <v>0</v>
      </c>
      <c r="G22" s="575">
        <f t="shared" si="14"/>
        <v>0</v>
      </c>
      <c r="H22" s="575">
        <f t="shared" si="14"/>
        <v>0</v>
      </c>
      <c r="I22" s="575">
        <f t="shared" si="14"/>
        <v>2080</v>
      </c>
      <c r="J22" s="575">
        <f t="shared" si="14"/>
        <v>8864</v>
      </c>
      <c r="K22" s="575">
        <f t="shared" si="14"/>
        <v>0</v>
      </c>
      <c r="L22" s="573">
        <f t="shared" si="14"/>
        <v>0</v>
      </c>
      <c r="M22" s="580">
        <f>SUM(N22:V22)</f>
        <v>20205</v>
      </c>
      <c r="N22" s="573">
        <f t="shared" ref="N22:V22" si="15">N182+N66</f>
        <v>0</v>
      </c>
      <c r="O22" s="574">
        <f t="shared" si="15"/>
        <v>20205</v>
      </c>
      <c r="P22" s="575">
        <f t="shared" si="15"/>
        <v>0</v>
      </c>
      <c r="Q22" s="575">
        <f t="shared" si="15"/>
        <v>0</v>
      </c>
      <c r="R22" s="575">
        <f t="shared" si="15"/>
        <v>0</v>
      </c>
      <c r="S22" s="575">
        <f t="shared" si="15"/>
        <v>0</v>
      </c>
      <c r="T22" s="575">
        <f t="shared" si="15"/>
        <v>0</v>
      </c>
      <c r="U22" s="575">
        <f t="shared" si="15"/>
        <v>0</v>
      </c>
      <c r="V22" s="573">
        <f t="shared" si="15"/>
        <v>0</v>
      </c>
      <c r="W22" s="665">
        <f>IF(C22=0,"-",M22/C22)</f>
        <v>1.5610754848180484</v>
      </c>
      <c r="X22" s="667" t="str">
        <f>IF(D22=0,"-",N22/#REF!)</f>
        <v>-</v>
      </c>
      <c r="Y22" s="96"/>
      <c r="Z22" s="96"/>
      <c r="AA22" s="96"/>
      <c r="AB22" s="96"/>
      <c r="AC22" s="96"/>
    </row>
    <row r="23" spans="1:29" s="97" customFormat="1" ht="16.2" thickBot="1" x14ac:dyDescent="0.35">
      <c r="A23" s="581"/>
      <c r="B23" s="582" t="s">
        <v>349</v>
      </c>
      <c r="C23" s="583">
        <f t="shared" ref="C23:L23" si="16">C21-C22</f>
        <v>-12943</v>
      </c>
      <c r="D23" s="584">
        <f t="shared" si="16"/>
        <v>0</v>
      </c>
      <c r="E23" s="584">
        <f t="shared" si="16"/>
        <v>-1999</v>
      </c>
      <c r="F23" s="584">
        <f t="shared" si="16"/>
        <v>0</v>
      </c>
      <c r="G23" s="584">
        <f t="shared" si="16"/>
        <v>0</v>
      </c>
      <c r="H23" s="584">
        <f t="shared" si="16"/>
        <v>0</v>
      </c>
      <c r="I23" s="584">
        <f t="shared" si="16"/>
        <v>-2080</v>
      </c>
      <c r="J23" s="584">
        <f t="shared" si="16"/>
        <v>-8864</v>
      </c>
      <c r="K23" s="584">
        <f t="shared" si="16"/>
        <v>0</v>
      </c>
      <c r="L23" s="585">
        <f t="shared" si="16"/>
        <v>0</v>
      </c>
      <c r="M23" s="583">
        <f t="shared" ref="M23:V23" si="17">M21-M22</f>
        <v>-20205</v>
      </c>
      <c r="N23" s="584">
        <f t="shared" si="17"/>
        <v>0</v>
      </c>
      <c r="O23" s="584">
        <f t="shared" si="17"/>
        <v>-20205</v>
      </c>
      <c r="P23" s="584">
        <f t="shared" si="17"/>
        <v>0</v>
      </c>
      <c r="Q23" s="584">
        <f t="shared" si="17"/>
        <v>0</v>
      </c>
      <c r="R23" s="584">
        <f t="shared" si="17"/>
        <v>0</v>
      </c>
      <c r="S23" s="584">
        <f t="shared" si="17"/>
        <v>0</v>
      </c>
      <c r="T23" s="584">
        <f t="shared" si="17"/>
        <v>0</v>
      </c>
      <c r="U23" s="584">
        <f t="shared" si="17"/>
        <v>0</v>
      </c>
      <c r="V23" s="585">
        <f t="shared" si="17"/>
        <v>0</v>
      </c>
      <c r="W23" s="666">
        <f>IF(C23=0,"-",M23/C23)</f>
        <v>1.5610754848180484</v>
      </c>
      <c r="X23" s="668" t="str">
        <f>IF(D23=0,"-",N23/#REF!)</f>
        <v>-</v>
      </c>
      <c r="Y23" s="96"/>
      <c r="Z23" s="96"/>
      <c r="AA23" s="96"/>
      <c r="AB23" s="96"/>
      <c r="AC23" s="96"/>
    </row>
    <row r="24" spans="1:29" s="101" customFormat="1" ht="15" thickTop="1" thickBot="1" x14ac:dyDescent="0.3">
      <c r="A24" s="586"/>
      <c r="B24" s="587"/>
      <c r="C24" s="588"/>
      <c r="D24" s="589"/>
      <c r="E24" s="589"/>
      <c r="F24" s="589"/>
      <c r="G24" s="589"/>
      <c r="H24" s="589"/>
      <c r="I24" s="589"/>
      <c r="J24" s="589"/>
      <c r="K24" s="590"/>
      <c r="L24" s="589"/>
      <c r="M24" s="588"/>
      <c r="N24" s="589"/>
      <c r="O24" s="589"/>
      <c r="P24" s="589"/>
      <c r="Q24" s="589"/>
      <c r="R24" s="589"/>
      <c r="S24" s="589"/>
      <c r="T24" s="589"/>
      <c r="U24" s="590"/>
      <c r="V24" s="589"/>
      <c r="W24" s="669"/>
      <c r="X24" s="670"/>
      <c r="Y24" s="100"/>
      <c r="Z24" s="100"/>
      <c r="AA24" s="100"/>
      <c r="AB24" s="100"/>
      <c r="AC24" s="100"/>
    </row>
    <row r="25" spans="1:29" s="117" customFormat="1" ht="14.4" thickBot="1" x14ac:dyDescent="0.3">
      <c r="A25" s="591"/>
      <c r="B25" s="592" t="s">
        <v>590</v>
      </c>
      <c r="C25" s="123">
        <f t="shared" ref="C25:L25" si="18">SUM(C27:C31)</f>
        <v>1183386</v>
      </c>
      <c r="D25" s="123">
        <f t="shared" si="18"/>
        <v>491085</v>
      </c>
      <c r="E25" s="123">
        <f t="shared" si="18"/>
        <v>337112</v>
      </c>
      <c r="F25" s="123">
        <f t="shared" si="18"/>
        <v>15058</v>
      </c>
      <c r="G25" s="123">
        <f t="shared" si="18"/>
        <v>0</v>
      </c>
      <c r="H25" s="123">
        <f t="shared" si="18"/>
        <v>87686</v>
      </c>
      <c r="I25" s="123">
        <f t="shared" si="18"/>
        <v>44420</v>
      </c>
      <c r="J25" s="123">
        <f t="shared" si="18"/>
        <v>208025</v>
      </c>
      <c r="K25" s="123">
        <f t="shared" si="18"/>
        <v>0</v>
      </c>
      <c r="L25" s="593">
        <f t="shared" si="18"/>
        <v>0</v>
      </c>
      <c r="M25" s="123">
        <f t="shared" ref="M25:V25" si="19">SUM(M27:M31)</f>
        <v>1599786</v>
      </c>
      <c r="N25" s="123">
        <f t="shared" si="19"/>
        <v>556798</v>
      </c>
      <c r="O25" s="123">
        <f t="shared" si="19"/>
        <v>374786</v>
      </c>
      <c r="P25" s="123">
        <f t="shared" si="19"/>
        <v>40250</v>
      </c>
      <c r="Q25" s="123">
        <f t="shared" si="19"/>
        <v>0</v>
      </c>
      <c r="R25" s="123">
        <f t="shared" si="19"/>
        <v>217909</v>
      </c>
      <c r="S25" s="123">
        <f t="shared" si="19"/>
        <v>62828</v>
      </c>
      <c r="T25" s="123">
        <f t="shared" si="19"/>
        <v>346215</v>
      </c>
      <c r="U25" s="123">
        <f t="shared" si="19"/>
        <v>0</v>
      </c>
      <c r="V25" s="593">
        <f t="shared" si="19"/>
        <v>1000</v>
      </c>
      <c r="W25" s="671">
        <f t="shared" ref="W25:W31" si="20">IF(C25=0,"-",M25/C25)</f>
        <v>1.3518716631766812</v>
      </c>
      <c r="X25" s="671">
        <f>N25/D25</f>
        <v>1.1338118655629881</v>
      </c>
      <c r="Y25" s="116"/>
      <c r="Z25" s="116"/>
      <c r="AA25" s="116"/>
      <c r="AB25" s="116"/>
      <c r="AC25" s="116"/>
    </row>
    <row r="26" spans="1:29" s="117" customFormat="1" ht="14.4" thickBot="1" x14ac:dyDescent="0.3">
      <c r="A26" s="594"/>
      <c r="B26" s="595" t="s">
        <v>591</v>
      </c>
      <c r="C26" s="596">
        <f t="shared" ref="C26:L26" si="21">SUM(C27:C29)</f>
        <v>706602</v>
      </c>
      <c r="D26" s="596">
        <f t="shared" si="21"/>
        <v>228493</v>
      </c>
      <c r="E26" s="596">
        <f t="shared" si="21"/>
        <v>251169</v>
      </c>
      <c r="F26" s="596">
        <f t="shared" si="21"/>
        <v>15048</v>
      </c>
      <c r="G26" s="596">
        <f t="shared" si="21"/>
        <v>0</v>
      </c>
      <c r="H26" s="596">
        <f t="shared" si="21"/>
        <v>46828</v>
      </c>
      <c r="I26" s="596">
        <f t="shared" si="21"/>
        <v>8917</v>
      </c>
      <c r="J26" s="596">
        <f t="shared" si="21"/>
        <v>156147</v>
      </c>
      <c r="K26" s="596">
        <f t="shared" si="21"/>
        <v>0</v>
      </c>
      <c r="L26" s="597">
        <f t="shared" si="21"/>
        <v>0</v>
      </c>
      <c r="M26" s="596">
        <f t="shared" ref="M26:V26" si="22">SUM(M27:M29)</f>
        <v>977527</v>
      </c>
      <c r="N26" s="596">
        <f t="shared" si="22"/>
        <v>303701</v>
      </c>
      <c r="O26" s="596">
        <f t="shared" si="22"/>
        <v>277335</v>
      </c>
      <c r="P26" s="596">
        <f t="shared" si="22"/>
        <v>18160</v>
      </c>
      <c r="Q26" s="596">
        <f t="shared" si="22"/>
        <v>0</v>
      </c>
      <c r="R26" s="596">
        <f t="shared" si="22"/>
        <v>116875</v>
      </c>
      <c r="S26" s="596">
        <f t="shared" si="22"/>
        <v>19547</v>
      </c>
      <c r="T26" s="596">
        <f t="shared" si="22"/>
        <v>241909</v>
      </c>
      <c r="U26" s="596">
        <f t="shared" si="22"/>
        <v>0</v>
      </c>
      <c r="V26" s="597">
        <f t="shared" si="22"/>
        <v>0</v>
      </c>
      <c r="W26" s="672">
        <f t="shared" si="20"/>
        <v>1.3834195204655519</v>
      </c>
      <c r="X26" s="671">
        <f t="shared" ref="X26:X30" si="23">N26/D26</f>
        <v>1.3291479388865304</v>
      </c>
      <c r="Y26" s="116"/>
      <c r="Z26" s="116"/>
      <c r="AA26" s="116"/>
      <c r="AB26" s="116"/>
      <c r="AC26" s="116"/>
    </row>
    <row r="27" spans="1:29" s="101" customFormat="1" ht="14.4" thickBot="1" x14ac:dyDescent="0.3">
      <c r="A27" s="63">
        <v>1</v>
      </c>
      <c r="B27" s="137" t="s">
        <v>28</v>
      </c>
      <c r="C27" s="11">
        <f t="shared" ref="C27:L27" si="24">C46+C82+C89+C96+C106+C121+C129+C134+C141+C148+C155+C162+C169+C176</f>
        <v>555273</v>
      </c>
      <c r="D27" s="11">
        <f t="shared" si="24"/>
        <v>175665</v>
      </c>
      <c r="E27" s="11">
        <f t="shared" si="24"/>
        <v>199154</v>
      </c>
      <c r="F27" s="11">
        <f t="shared" si="24"/>
        <v>11770</v>
      </c>
      <c r="G27" s="11">
        <f t="shared" si="24"/>
        <v>0</v>
      </c>
      <c r="H27" s="11">
        <f t="shared" si="24"/>
        <v>36043</v>
      </c>
      <c r="I27" s="11">
        <f t="shared" si="24"/>
        <v>7667</v>
      </c>
      <c r="J27" s="11">
        <f t="shared" si="24"/>
        <v>124974</v>
      </c>
      <c r="K27" s="11">
        <f t="shared" si="24"/>
        <v>0</v>
      </c>
      <c r="L27" s="319">
        <f t="shared" si="24"/>
        <v>0</v>
      </c>
      <c r="M27" s="11">
        <f t="shared" ref="M27:V27" si="25">M46+M82+M89+M96+M106+M121+M129+M134+M141+M148+M155+M162+M169+M176</f>
        <v>779687</v>
      </c>
      <c r="N27" s="11">
        <f t="shared" si="25"/>
        <v>241249</v>
      </c>
      <c r="O27" s="11">
        <f t="shared" si="25"/>
        <v>225233</v>
      </c>
      <c r="P27" s="11">
        <f t="shared" si="25"/>
        <v>13972</v>
      </c>
      <c r="Q27" s="11">
        <f t="shared" si="25"/>
        <v>0</v>
      </c>
      <c r="R27" s="11">
        <f t="shared" si="25"/>
        <v>89690</v>
      </c>
      <c r="S27" s="11">
        <f t="shared" si="25"/>
        <v>16836</v>
      </c>
      <c r="T27" s="11">
        <f t="shared" si="25"/>
        <v>192707</v>
      </c>
      <c r="U27" s="11">
        <f t="shared" si="25"/>
        <v>0</v>
      </c>
      <c r="V27" s="319">
        <f t="shared" si="25"/>
        <v>0</v>
      </c>
      <c r="W27" s="11">
        <f t="shared" si="20"/>
        <v>1.4041507510719953</v>
      </c>
      <c r="X27" s="671">
        <f t="shared" si="23"/>
        <v>1.3733469957020465</v>
      </c>
      <c r="Y27" s="100"/>
      <c r="Z27" s="100"/>
      <c r="AA27" s="100"/>
      <c r="AB27" s="100"/>
      <c r="AC27" s="100"/>
    </row>
    <row r="28" spans="1:29" s="101" customFormat="1" ht="14.4" thickBot="1" x14ac:dyDescent="0.3">
      <c r="A28" s="63">
        <v>2</v>
      </c>
      <c r="B28" s="137" t="s">
        <v>13</v>
      </c>
      <c r="C28" s="11">
        <f t="shared" ref="C28:L28" si="26">C56+C83+C90+C97+C107+C122+C130+C135+C142+C149+C156+C163+C170+C177</f>
        <v>90061</v>
      </c>
      <c r="D28" s="11">
        <f t="shared" si="26"/>
        <v>28208</v>
      </c>
      <c r="E28" s="11">
        <f t="shared" si="26"/>
        <v>32462</v>
      </c>
      <c r="F28" s="11">
        <f t="shared" si="26"/>
        <v>1895</v>
      </c>
      <c r="G28" s="11">
        <f t="shared" si="26"/>
        <v>0</v>
      </c>
      <c r="H28" s="11">
        <f t="shared" si="26"/>
        <v>5875</v>
      </c>
      <c r="I28" s="11">
        <f t="shared" si="26"/>
        <v>1250</v>
      </c>
      <c r="J28" s="11">
        <f t="shared" si="26"/>
        <v>20371</v>
      </c>
      <c r="K28" s="11">
        <f t="shared" si="26"/>
        <v>0</v>
      </c>
      <c r="L28" s="319">
        <f t="shared" si="26"/>
        <v>0</v>
      </c>
      <c r="M28" s="11">
        <f t="shared" ref="M28:V28" si="27">M56+M83+M90+M97+M107+M122+M130+M135+M142+M149+M156+M163+M170+M177</f>
        <v>125798</v>
      </c>
      <c r="N28" s="11">
        <f t="shared" si="27"/>
        <v>38065</v>
      </c>
      <c r="O28" s="11">
        <f t="shared" si="27"/>
        <v>36713</v>
      </c>
      <c r="P28" s="11">
        <f t="shared" si="27"/>
        <v>2278</v>
      </c>
      <c r="Q28" s="11">
        <f t="shared" si="27"/>
        <v>0</v>
      </c>
      <c r="R28" s="11">
        <f t="shared" si="27"/>
        <v>14620</v>
      </c>
      <c r="S28" s="11">
        <f t="shared" si="27"/>
        <v>2711</v>
      </c>
      <c r="T28" s="11">
        <f t="shared" si="27"/>
        <v>31411</v>
      </c>
      <c r="U28" s="11">
        <f t="shared" si="27"/>
        <v>0</v>
      </c>
      <c r="V28" s="319">
        <f t="shared" si="27"/>
        <v>0</v>
      </c>
      <c r="W28" s="11">
        <f t="shared" si="20"/>
        <v>1.3968088295710686</v>
      </c>
      <c r="X28" s="671">
        <f t="shared" si="23"/>
        <v>1.3494398752127057</v>
      </c>
      <c r="Y28" s="100"/>
      <c r="Z28" s="100"/>
      <c r="AA28" s="100"/>
      <c r="AB28" s="100"/>
      <c r="AC28" s="100"/>
    </row>
    <row r="29" spans="1:29" s="101" customFormat="1" ht="14.4" thickBot="1" x14ac:dyDescent="0.3">
      <c r="A29" s="63">
        <v>3</v>
      </c>
      <c r="B29" s="137" t="s">
        <v>14</v>
      </c>
      <c r="C29" s="11">
        <f t="shared" ref="C29:L29" si="28">C58+C84+C91+C98+C108+C123+C131+C136+C143+C150+C157+C164+C171+C178</f>
        <v>61268</v>
      </c>
      <c r="D29" s="11">
        <f t="shared" si="28"/>
        <v>24620</v>
      </c>
      <c r="E29" s="11">
        <f t="shared" si="28"/>
        <v>19553</v>
      </c>
      <c r="F29" s="11">
        <f t="shared" si="28"/>
        <v>1383</v>
      </c>
      <c r="G29" s="11">
        <f t="shared" si="28"/>
        <v>0</v>
      </c>
      <c r="H29" s="11">
        <f t="shared" si="28"/>
        <v>4910</v>
      </c>
      <c r="I29" s="11">
        <f t="shared" si="28"/>
        <v>0</v>
      </c>
      <c r="J29" s="11">
        <f t="shared" si="28"/>
        <v>10802</v>
      </c>
      <c r="K29" s="11">
        <f t="shared" si="28"/>
        <v>0</v>
      </c>
      <c r="L29" s="319">
        <f t="shared" si="28"/>
        <v>0</v>
      </c>
      <c r="M29" s="11">
        <f t="shared" ref="M29:V29" si="29">M58+M84+M91+M98+M108+M123+M131+M136+M143+M150+M157+M164+M171+M178</f>
        <v>72042</v>
      </c>
      <c r="N29" s="11">
        <f t="shared" si="29"/>
        <v>24387</v>
      </c>
      <c r="O29" s="11">
        <f t="shared" si="29"/>
        <v>15389</v>
      </c>
      <c r="P29" s="11">
        <f t="shared" si="29"/>
        <v>1910</v>
      </c>
      <c r="Q29" s="11">
        <f t="shared" si="29"/>
        <v>0</v>
      </c>
      <c r="R29" s="11">
        <f t="shared" si="29"/>
        <v>12565</v>
      </c>
      <c r="S29" s="11">
        <f t="shared" si="29"/>
        <v>0</v>
      </c>
      <c r="T29" s="11">
        <f t="shared" si="29"/>
        <v>17791</v>
      </c>
      <c r="U29" s="11">
        <f t="shared" si="29"/>
        <v>0</v>
      </c>
      <c r="V29" s="319">
        <f t="shared" si="29"/>
        <v>0</v>
      </c>
      <c r="W29" s="11">
        <f t="shared" si="20"/>
        <v>1.1758503623424952</v>
      </c>
      <c r="X29" s="671">
        <f t="shared" si="23"/>
        <v>0.99053614947197399</v>
      </c>
      <c r="Y29" s="100"/>
      <c r="Z29" s="100"/>
      <c r="AA29" s="100"/>
      <c r="AB29" s="100"/>
      <c r="AC29" s="100"/>
    </row>
    <row r="30" spans="1:29" s="117" customFormat="1" ht="14.4" thickBot="1" x14ac:dyDescent="0.3">
      <c r="A30" s="594">
        <v>4</v>
      </c>
      <c r="B30" s="595" t="s">
        <v>22</v>
      </c>
      <c r="C30" s="596">
        <f t="shared" ref="C30:L30" si="30">C65+C85+C92+C99+C109+C111+C124+C132+C137+C139+C144+C151+C158+C165+C172+C179</f>
        <v>463841</v>
      </c>
      <c r="D30" s="596">
        <f t="shared" si="30"/>
        <v>262592</v>
      </c>
      <c r="E30" s="596">
        <f t="shared" si="30"/>
        <v>83944</v>
      </c>
      <c r="F30" s="596">
        <f t="shared" si="30"/>
        <v>10</v>
      </c>
      <c r="G30" s="596">
        <f t="shared" si="30"/>
        <v>0</v>
      </c>
      <c r="H30" s="596">
        <f t="shared" si="30"/>
        <v>40858</v>
      </c>
      <c r="I30" s="596">
        <f t="shared" si="30"/>
        <v>33423</v>
      </c>
      <c r="J30" s="596">
        <f t="shared" si="30"/>
        <v>43014</v>
      </c>
      <c r="K30" s="596">
        <f t="shared" si="30"/>
        <v>0</v>
      </c>
      <c r="L30" s="597">
        <f t="shared" si="30"/>
        <v>0</v>
      </c>
      <c r="M30" s="596">
        <f t="shared" ref="M30:V30" si="31">M65+M85+M92+M99+M109+M111+M124+M132+M137+M139+M144+M151+M158+M165+M172+M179</f>
        <v>602054</v>
      </c>
      <c r="N30" s="596">
        <f t="shared" si="31"/>
        <v>253097</v>
      </c>
      <c r="O30" s="596">
        <f t="shared" si="31"/>
        <v>77246</v>
      </c>
      <c r="P30" s="596">
        <f t="shared" si="31"/>
        <v>22090</v>
      </c>
      <c r="Q30" s="596">
        <f t="shared" si="31"/>
        <v>0</v>
      </c>
      <c r="R30" s="596">
        <f t="shared" si="31"/>
        <v>101034</v>
      </c>
      <c r="S30" s="596">
        <f t="shared" si="31"/>
        <v>43281</v>
      </c>
      <c r="T30" s="596">
        <f t="shared" si="31"/>
        <v>104306</v>
      </c>
      <c r="U30" s="596">
        <f t="shared" si="31"/>
        <v>0</v>
      </c>
      <c r="V30" s="597">
        <f t="shared" si="31"/>
        <v>1000</v>
      </c>
      <c r="W30" s="672">
        <f t="shared" si="20"/>
        <v>1.2979749526238518</v>
      </c>
      <c r="X30" s="671">
        <f t="shared" si="23"/>
        <v>0.96384124421155248</v>
      </c>
      <c r="Y30" s="116"/>
      <c r="Z30" s="116"/>
      <c r="AA30" s="116"/>
      <c r="AB30" s="116"/>
      <c r="AC30" s="116"/>
    </row>
    <row r="31" spans="1:29" s="117" customFormat="1" ht="14.4" thickBot="1" x14ac:dyDescent="0.3">
      <c r="A31" s="598" t="s">
        <v>592</v>
      </c>
      <c r="B31" s="599" t="s">
        <v>593</v>
      </c>
      <c r="C31" s="600">
        <f t="shared" ref="C31:L31" si="32">C66+C182</f>
        <v>12943</v>
      </c>
      <c r="D31" s="600">
        <f t="shared" si="32"/>
        <v>0</v>
      </c>
      <c r="E31" s="600">
        <f t="shared" si="32"/>
        <v>1999</v>
      </c>
      <c r="F31" s="600">
        <f t="shared" si="32"/>
        <v>0</v>
      </c>
      <c r="G31" s="600">
        <f t="shared" si="32"/>
        <v>0</v>
      </c>
      <c r="H31" s="600">
        <f t="shared" si="32"/>
        <v>0</v>
      </c>
      <c r="I31" s="600">
        <f t="shared" si="32"/>
        <v>2080</v>
      </c>
      <c r="J31" s="600">
        <f t="shared" si="32"/>
        <v>8864</v>
      </c>
      <c r="K31" s="600">
        <f t="shared" si="32"/>
        <v>0</v>
      </c>
      <c r="L31" s="601">
        <f t="shared" si="32"/>
        <v>0</v>
      </c>
      <c r="M31" s="600">
        <f t="shared" ref="M31:V31" si="33">M66+M182</f>
        <v>20205</v>
      </c>
      <c r="N31" s="600">
        <f t="shared" si="33"/>
        <v>0</v>
      </c>
      <c r="O31" s="600">
        <f t="shared" si="33"/>
        <v>20205</v>
      </c>
      <c r="P31" s="600">
        <f t="shared" si="33"/>
        <v>0</v>
      </c>
      <c r="Q31" s="600">
        <f t="shared" si="33"/>
        <v>0</v>
      </c>
      <c r="R31" s="600">
        <f t="shared" si="33"/>
        <v>0</v>
      </c>
      <c r="S31" s="600">
        <f t="shared" si="33"/>
        <v>0</v>
      </c>
      <c r="T31" s="600">
        <f t="shared" si="33"/>
        <v>0</v>
      </c>
      <c r="U31" s="600">
        <f t="shared" si="33"/>
        <v>0</v>
      </c>
      <c r="V31" s="601">
        <f t="shared" si="33"/>
        <v>0</v>
      </c>
      <c r="W31" s="673">
        <f t="shared" si="20"/>
        <v>1.5610754848180484</v>
      </c>
      <c r="X31" s="671">
        <v>0</v>
      </c>
      <c r="Y31" s="116"/>
      <c r="Z31" s="116"/>
      <c r="AA31" s="116"/>
      <c r="AB31" s="116"/>
      <c r="AC31" s="116"/>
    </row>
    <row r="32" spans="1:29" s="101" customFormat="1" ht="14.4" thickBot="1" x14ac:dyDescent="0.3">
      <c r="A32" s="602"/>
      <c r="B32" s="603"/>
      <c r="C32" s="111"/>
      <c r="D32" s="109"/>
      <c r="E32" s="109"/>
      <c r="F32" s="109"/>
      <c r="G32" s="109"/>
      <c r="H32" s="109"/>
      <c r="I32" s="109"/>
      <c r="J32" s="109"/>
      <c r="K32" s="110"/>
      <c r="L32" s="109"/>
      <c r="M32" s="111"/>
      <c r="N32" s="109"/>
      <c r="O32" s="109"/>
      <c r="P32" s="109"/>
      <c r="Q32" s="109"/>
      <c r="R32" s="109"/>
      <c r="S32" s="109"/>
      <c r="T32" s="109"/>
      <c r="U32" s="110"/>
      <c r="V32" s="109"/>
      <c r="W32" s="674"/>
      <c r="X32" s="675"/>
      <c r="Y32" s="100"/>
      <c r="Z32" s="100"/>
      <c r="AA32" s="100"/>
      <c r="AB32" s="100"/>
      <c r="AC32" s="100"/>
    </row>
    <row r="33" spans="1:29" s="101" customFormat="1" ht="13.8" x14ac:dyDescent="0.25">
      <c r="A33" s="47"/>
      <c r="B33" s="102" t="s">
        <v>280</v>
      </c>
      <c r="C33" s="103">
        <f>SUM(D33:L33)</f>
        <v>472887</v>
      </c>
      <c r="D33" s="102">
        <f>D43+D79+D100+D93</f>
        <v>469163</v>
      </c>
      <c r="E33" s="102">
        <f t="shared" ref="E33:L33" si="34">E43+E79+E103</f>
        <v>0</v>
      </c>
      <c r="F33" s="102">
        <f t="shared" si="34"/>
        <v>0</v>
      </c>
      <c r="G33" s="102">
        <f t="shared" si="34"/>
        <v>0</v>
      </c>
      <c r="H33" s="102">
        <f t="shared" si="34"/>
        <v>0</v>
      </c>
      <c r="I33" s="102">
        <f t="shared" si="34"/>
        <v>3724</v>
      </c>
      <c r="J33" s="102">
        <f t="shared" si="34"/>
        <v>0</v>
      </c>
      <c r="K33" s="102">
        <f t="shared" si="34"/>
        <v>0</v>
      </c>
      <c r="L33" s="102">
        <f t="shared" si="34"/>
        <v>0</v>
      </c>
      <c r="M33" s="103">
        <f>SUM(N33:V33)</f>
        <v>502833</v>
      </c>
      <c r="N33" s="102">
        <f>N43+N79+N103+N110</f>
        <v>499109</v>
      </c>
      <c r="O33" s="102">
        <f t="shared" ref="O33:V33" si="35">O43+O79+O103</f>
        <v>0</v>
      </c>
      <c r="P33" s="102">
        <f t="shared" si="35"/>
        <v>0</v>
      </c>
      <c r="Q33" s="102">
        <f t="shared" si="35"/>
        <v>0</v>
      </c>
      <c r="R33" s="102">
        <f t="shared" si="35"/>
        <v>0</v>
      </c>
      <c r="S33" s="102">
        <f t="shared" si="35"/>
        <v>3724</v>
      </c>
      <c r="T33" s="102">
        <f t="shared" si="35"/>
        <v>0</v>
      </c>
      <c r="U33" s="102">
        <f t="shared" si="35"/>
        <v>0</v>
      </c>
      <c r="V33" s="102">
        <f t="shared" si="35"/>
        <v>0</v>
      </c>
      <c r="W33" s="676">
        <f>IF(C33=0,"-",M33/C33)</f>
        <v>1.0633259108412791</v>
      </c>
      <c r="X33" s="677">
        <f>N33/D33</f>
        <v>1.0638285627809525</v>
      </c>
      <c r="Y33" s="100"/>
      <c r="Z33" s="100"/>
      <c r="AA33" s="100"/>
      <c r="AB33" s="100"/>
      <c r="AC33" s="100"/>
    </row>
    <row r="34" spans="1:29" s="101" customFormat="1" ht="13.8" x14ac:dyDescent="0.25">
      <c r="A34" s="48"/>
      <c r="B34" s="104" t="s">
        <v>281</v>
      </c>
      <c r="C34" s="103">
        <f>SUM(D34:L34)</f>
        <v>472887</v>
      </c>
      <c r="D34" s="104">
        <f>D44+D80+D101+D94</f>
        <v>469163</v>
      </c>
      <c r="E34" s="104">
        <f t="shared" ref="E34:L34" si="36">E44+E79+E104</f>
        <v>0</v>
      </c>
      <c r="F34" s="104">
        <f t="shared" si="36"/>
        <v>0</v>
      </c>
      <c r="G34" s="104">
        <f t="shared" si="36"/>
        <v>0</v>
      </c>
      <c r="H34" s="104">
        <f t="shared" si="36"/>
        <v>0</v>
      </c>
      <c r="I34" s="104">
        <f>I44+I80+I104</f>
        <v>3724</v>
      </c>
      <c r="J34" s="104">
        <f t="shared" si="36"/>
        <v>0</v>
      </c>
      <c r="K34" s="104">
        <f t="shared" si="36"/>
        <v>0</v>
      </c>
      <c r="L34" s="104">
        <f t="shared" si="36"/>
        <v>0</v>
      </c>
      <c r="M34" s="103">
        <f>SUM(N34:V34)</f>
        <v>502833</v>
      </c>
      <c r="N34" s="104">
        <f>N44+N79+N104+N111</f>
        <v>499109</v>
      </c>
      <c r="O34" s="104">
        <f t="shared" ref="O34:V34" si="37">O44+O79+O104</f>
        <v>0</v>
      </c>
      <c r="P34" s="104">
        <f t="shared" si="37"/>
        <v>0</v>
      </c>
      <c r="Q34" s="104">
        <f t="shared" si="37"/>
        <v>0</v>
      </c>
      <c r="R34" s="104">
        <f t="shared" si="37"/>
        <v>0</v>
      </c>
      <c r="S34" s="104">
        <f t="shared" si="37"/>
        <v>3724</v>
      </c>
      <c r="T34" s="104">
        <f t="shared" si="37"/>
        <v>0</v>
      </c>
      <c r="U34" s="104">
        <f t="shared" si="37"/>
        <v>0</v>
      </c>
      <c r="V34" s="104">
        <f t="shared" si="37"/>
        <v>0</v>
      </c>
      <c r="W34" s="676">
        <f>IF(C34=0,"-",M34/C34)</f>
        <v>1.0633259108412791</v>
      </c>
      <c r="X34" s="677">
        <f t="shared" ref="X34" si="38">N34/D34</f>
        <v>1.0638285627809525</v>
      </c>
      <c r="Y34" s="100"/>
      <c r="Z34" s="100"/>
      <c r="AA34" s="100"/>
      <c r="AB34" s="100"/>
      <c r="AC34" s="100"/>
    </row>
    <row r="35" spans="1:29" s="101" customFormat="1" ht="14.4" thickBot="1" x14ac:dyDescent="0.3">
      <c r="A35" s="49"/>
      <c r="B35" s="105" t="s">
        <v>282</v>
      </c>
      <c r="C35" s="106">
        <f>C33-C34</f>
        <v>0</v>
      </c>
      <c r="D35" s="107">
        <f t="shared" ref="D35:L35" si="39">D33-D34</f>
        <v>0</v>
      </c>
      <c r="E35" s="107">
        <f t="shared" si="39"/>
        <v>0</v>
      </c>
      <c r="F35" s="107">
        <f>F33-F34</f>
        <v>0</v>
      </c>
      <c r="G35" s="107">
        <f t="shared" si="39"/>
        <v>0</v>
      </c>
      <c r="H35" s="107">
        <f>H33-H34</f>
        <v>0</v>
      </c>
      <c r="I35" s="107">
        <f t="shared" si="39"/>
        <v>0</v>
      </c>
      <c r="J35" s="107">
        <f>J33-J34</f>
        <v>0</v>
      </c>
      <c r="K35" s="107">
        <f>K33-K34</f>
        <v>0</v>
      </c>
      <c r="L35" s="107">
        <f t="shared" si="39"/>
        <v>0</v>
      </c>
      <c r="M35" s="106">
        <f t="shared" ref="M35:V35" si="40">M33-M34</f>
        <v>0</v>
      </c>
      <c r="N35" s="107">
        <f t="shared" si="40"/>
        <v>0</v>
      </c>
      <c r="O35" s="107">
        <f t="shared" si="40"/>
        <v>0</v>
      </c>
      <c r="P35" s="107">
        <f t="shared" si="40"/>
        <v>0</v>
      </c>
      <c r="Q35" s="107">
        <f t="shared" si="40"/>
        <v>0</v>
      </c>
      <c r="R35" s="107">
        <f t="shared" si="40"/>
        <v>0</v>
      </c>
      <c r="S35" s="107">
        <f t="shared" si="40"/>
        <v>0</v>
      </c>
      <c r="T35" s="107">
        <f t="shared" si="40"/>
        <v>0</v>
      </c>
      <c r="U35" s="107">
        <f t="shared" si="40"/>
        <v>0</v>
      </c>
      <c r="V35" s="107">
        <f t="shared" si="40"/>
        <v>0</v>
      </c>
      <c r="W35" s="678" t="str">
        <f>IF(C35=0,"-",M35/C35)</f>
        <v>-</v>
      </c>
      <c r="X35" s="677">
        <v>0</v>
      </c>
      <c r="Y35" s="100"/>
      <c r="Z35" s="100"/>
      <c r="AA35" s="100"/>
      <c r="AB35" s="100"/>
      <c r="AC35" s="100"/>
    </row>
    <row r="36" spans="1:29" s="101" customFormat="1" ht="15" thickTop="1" thickBot="1" x14ac:dyDescent="0.3">
      <c r="A36" s="50"/>
      <c r="B36" s="108"/>
      <c r="C36" s="111"/>
      <c r="D36" s="109"/>
      <c r="E36" s="109"/>
      <c r="F36" s="109"/>
      <c r="G36" s="109"/>
      <c r="H36" s="109"/>
      <c r="I36" s="109"/>
      <c r="J36" s="109"/>
      <c r="K36" s="110"/>
      <c r="L36" s="109"/>
      <c r="M36" s="111"/>
      <c r="N36" s="109"/>
      <c r="O36" s="109"/>
      <c r="P36" s="109"/>
      <c r="Q36" s="109"/>
      <c r="R36" s="109"/>
      <c r="S36" s="109"/>
      <c r="T36" s="109"/>
      <c r="U36" s="110"/>
      <c r="V36" s="109"/>
      <c r="W36" s="674"/>
      <c r="X36" s="675"/>
      <c r="Y36" s="100"/>
      <c r="Z36" s="100"/>
      <c r="AA36" s="100"/>
      <c r="AB36" s="100"/>
      <c r="AC36" s="100"/>
    </row>
    <row r="37" spans="1:29" s="117" customFormat="1" ht="13.8" x14ac:dyDescent="0.25">
      <c r="A37" s="51" t="s">
        <v>31</v>
      </c>
      <c r="B37" s="112" t="s">
        <v>185</v>
      </c>
      <c r="C37" s="113">
        <f>SUM(D37:L37)</f>
        <v>637546</v>
      </c>
      <c r="D37" s="41">
        <f t="shared" ref="D37:L37" si="41">D43+D79+D93+D86</f>
        <v>469026</v>
      </c>
      <c r="E37" s="41">
        <f t="shared" si="41"/>
        <v>0</v>
      </c>
      <c r="F37" s="114">
        <f t="shared" si="41"/>
        <v>0</v>
      </c>
      <c r="G37" s="114">
        <f t="shared" si="41"/>
        <v>0</v>
      </c>
      <c r="H37" s="114">
        <f t="shared" si="41"/>
        <v>0</v>
      </c>
      <c r="I37" s="114">
        <f t="shared" si="41"/>
        <v>168520</v>
      </c>
      <c r="J37" s="114">
        <f t="shared" si="41"/>
        <v>0</v>
      </c>
      <c r="K37" s="114">
        <f t="shared" si="41"/>
        <v>0</v>
      </c>
      <c r="L37" s="115">
        <f t="shared" si="41"/>
        <v>0</v>
      </c>
      <c r="M37" s="113">
        <f>SUM(N37:V37)</f>
        <v>674328</v>
      </c>
      <c r="N37" s="41">
        <f t="shared" ref="N37:V37" si="42">N43+N79+N93+N86</f>
        <v>502204</v>
      </c>
      <c r="O37" s="41">
        <f t="shared" si="42"/>
        <v>0</v>
      </c>
      <c r="P37" s="114">
        <f t="shared" si="42"/>
        <v>0</v>
      </c>
      <c r="Q37" s="114">
        <f t="shared" si="42"/>
        <v>0</v>
      </c>
      <c r="R37" s="114">
        <f t="shared" si="42"/>
        <v>0</v>
      </c>
      <c r="S37" s="114">
        <f t="shared" si="42"/>
        <v>172124</v>
      </c>
      <c r="T37" s="114">
        <f t="shared" si="42"/>
        <v>0</v>
      </c>
      <c r="U37" s="114">
        <f t="shared" si="42"/>
        <v>0</v>
      </c>
      <c r="V37" s="115">
        <f t="shared" si="42"/>
        <v>0</v>
      </c>
      <c r="W37" s="679">
        <f t="shared" ref="W37:W101" si="43">IF(C37=0,"-",M37/C37)</f>
        <v>1.0576930919494436</v>
      </c>
      <c r="X37" s="680">
        <f>N37/D37</f>
        <v>1.07073808275021</v>
      </c>
      <c r="Y37" s="116"/>
      <c r="Z37" s="116"/>
      <c r="AA37" s="116"/>
      <c r="AB37" s="116"/>
      <c r="AC37" s="116"/>
    </row>
    <row r="38" spans="1:29" s="117" customFormat="1" ht="13.8" x14ac:dyDescent="0.25">
      <c r="A38" s="52"/>
      <c r="B38" s="118" t="s">
        <v>184</v>
      </c>
      <c r="C38" s="119">
        <f>SUM(D38:L38)</f>
        <v>511366</v>
      </c>
      <c r="D38" s="115">
        <f t="shared" ref="D38:L38" si="44">D44+D80+D94+D87</f>
        <v>469026</v>
      </c>
      <c r="E38" s="41">
        <f t="shared" si="44"/>
        <v>0</v>
      </c>
      <c r="F38" s="114">
        <f t="shared" si="44"/>
        <v>0</v>
      </c>
      <c r="G38" s="114">
        <f t="shared" si="44"/>
        <v>0</v>
      </c>
      <c r="H38" s="114">
        <f t="shared" si="44"/>
        <v>0</v>
      </c>
      <c r="I38" s="114">
        <f t="shared" si="44"/>
        <v>42340</v>
      </c>
      <c r="J38" s="114">
        <f t="shared" si="44"/>
        <v>0</v>
      </c>
      <c r="K38" s="114">
        <f t="shared" si="44"/>
        <v>0</v>
      </c>
      <c r="L38" s="115">
        <f t="shared" si="44"/>
        <v>0</v>
      </c>
      <c r="M38" s="119">
        <f>SUM(N38:V38)</f>
        <v>565032</v>
      </c>
      <c r="N38" s="115">
        <f t="shared" ref="N38:V38" si="45">N44+N80+N94+N87</f>
        <v>502204</v>
      </c>
      <c r="O38" s="41">
        <f t="shared" si="45"/>
        <v>0</v>
      </c>
      <c r="P38" s="114">
        <f t="shared" si="45"/>
        <v>0</v>
      </c>
      <c r="Q38" s="114">
        <f t="shared" si="45"/>
        <v>0</v>
      </c>
      <c r="R38" s="114">
        <f t="shared" si="45"/>
        <v>0</v>
      </c>
      <c r="S38" s="114">
        <f t="shared" si="45"/>
        <v>62828</v>
      </c>
      <c r="T38" s="114">
        <f t="shared" si="45"/>
        <v>0</v>
      </c>
      <c r="U38" s="114">
        <f t="shared" si="45"/>
        <v>0</v>
      </c>
      <c r="V38" s="115">
        <f t="shared" si="45"/>
        <v>0</v>
      </c>
      <c r="W38" s="679">
        <f t="shared" si="43"/>
        <v>1.1049463593590501</v>
      </c>
      <c r="X38" s="680">
        <f>IF(D38=0,"-",N38/D38)</f>
        <v>1.07073808275021</v>
      </c>
      <c r="Y38" s="116"/>
      <c r="Z38" s="116"/>
      <c r="AA38" s="116"/>
      <c r="AB38" s="116"/>
      <c r="AC38" s="116"/>
    </row>
    <row r="39" spans="1:29" s="117" customFormat="1" ht="14.4" thickBot="1" x14ac:dyDescent="0.3">
      <c r="A39" s="53"/>
      <c r="B39" s="120" t="s">
        <v>186</v>
      </c>
      <c r="C39" s="121">
        <f>C37-C38</f>
        <v>126180</v>
      </c>
      <c r="D39" s="121">
        <f>D37-D38</f>
        <v>0</v>
      </c>
      <c r="E39" s="121">
        <f>E37-E38</f>
        <v>0</v>
      </c>
      <c r="F39" s="121">
        <f>F37-F38</f>
        <v>0</v>
      </c>
      <c r="G39" s="121">
        <f t="shared" ref="G39:L39" si="46">G37-G38</f>
        <v>0</v>
      </c>
      <c r="H39" s="121">
        <f>H37-H38</f>
        <v>0</v>
      </c>
      <c r="I39" s="121">
        <f t="shared" si="46"/>
        <v>126180</v>
      </c>
      <c r="J39" s="121">
        <f>J37-J38</f>
        <v>0</v>
      </c>
      <c r="K39" s="121">
        <f>K37-K38</f>
        <v>0</v>
      </c>
      <c r="L39" s="314">
        <f t="shared" si="46"/>
        <v>0</v>
      </c>
      <c r="M39" s="121">
        <f t="shared" ref="M39:V39" si="47">M37-M38</f>
        <v>109296</v>
      </c>
      <c r="N39" s="121">
        <f t="shared" si="47"/>
        <v>0</v>
      </c>
      <c r="O39" s="121">
        <f t="shared" si="47"/>
        <v>0</v>
      </c>
      <c r="P39" s="121">
        <f t="shared" si="47"/>
        <v>0</v>
      </c>
      <c r="Q39" s="121">
        <f t="shared" si="47"/>
        <v>0</v>
      </c>
      <c r="R39" s="121">
        <f t="shared" si="47"/>
        <v>0</v>
      </c>
      <c r="S39" s="121">
        <f t="shared" si="47"/>
        <v>109296</v>
      </c>
      <c r="T39" s="121">
        <f t="shared" si="47"/>
        <v>0</v>
      </c>
      <c r="U39" s="121">
        <f t="shared" si="47"/>
        <v>0</v>
      </c>
      <c r="V39" s="314">
        <f t="shared" si="47"/>
        <v>0</v>
      </c>
      <c r="W39" s="673">
        <f t="shared" si="43"/>
        <v>0.86619115549215409</v>
      </c>
      <c r="X39" s="681" t="str">
        <f>IF(D39=0,"-",N39/D39)</f>
        <v>-</v>
      </c>
      <c r="Y39" s="116"/>
      <c r="Z39" s="116"/>
      <c r="AA39" s="116"/>
      <c r="AB39" s="116"/>
      <c r="AC39" s="116"/>
    </row>
    <row r="40" spans="1:29" s="375" customFormat="1" ht="14.4" thickBot="1" x14ac:dyDescent="0.3">
      <c r="A40" s="362" t="s">
        <v>31</v>
      </c>
      <c r="B40" s="370" t="s">
        <v>464</v>
      </c>
      <c r="C40" s="363">
        <f>SUM(D40:L40)</f>
        <v>470704</v>
      </c>
      <c r="D40" s="371">
        <f t="shared" ref="D40:L40" si="48">D43+D79</f>
        <v>466980</v>
      </c>
      <c r="E40" s="371">
        <f t="shared" si="48"/>
        <v>0</v>
      </c>
      <c r="F40" s="372">
        <f t="shared" si="48"/>
        <v>0</v>
      </c>
      <c r="G40" s="372">
        <f t="shared" si="48"/>
        <v>0</v>
      </c>
      <c r="H40" s="372">
        <f t="shared" si="48"/>
        <v>0</v>
      </c>
      <c r="I40" s="372">
        <f t="shared" si="48"/>
        <v>3724</v>
      </c>
      <c r="J40" s="372">
        <f t="shared" si="48"/>
        <v>0</v>
      </c>
      <c r="K40" s="372">
        <f t="shared" si="48"/>
        <v>0</v>
      </c>
      <c r="L40" s="373">
        <f t="shared" si="48"/>
        <v>0</v>
      </c>
      <c r="M40" s="363">
        <f>SUM(N40:V40)</f>
        <v>502715</v>
      </c>
      <c r="N40" s="371">
        <f t="shared" ref="N40:V40" si="49">N43+N79</f>
        <v>498991</v>
      </c>
      <c r="O40" s="371">
        <f t="shared" si="49"/>
        <v>0</v>
      </c>
      <c r="P40" s="372">
        <f t="shared" si="49"/>
        <v>0</v>
      </c>
      <c r="Q40" s="372">
        <f t="shared" si="49"/>
        <v>0</v>
      </c>
      <c r="R40" s="372">
        <f t="shared" si="49"/>
        <v>0</v>
      </c>
      <c r="S40" s="372">
        <f t="shared" si="49"/>
        <v>3724</v>
      </c>
      <c r="T40" s="372">
        <f t="shared" si="49"/>
        <v>0</v>
      </c>
      <c r="U40" s="372">
        <f t="shared" si="49"/>
        <v>0</v>
      </c>
      <c r="V40" s="373">
        <f t="shared" si="49"/>
        <v>0</v>
      </c>
      <c r="W40" s="128">
        <f t="shared" si="43"/>
        <v>1.0680066453652401</v>
      </c>
      <c r="X40" s="681">
        <f t="shared" ref="X40:X45" si="50">IF(D40=0,"-",N40/D40)</f>
        <v>1.0685489742601397</v>
      </c>
      <c r="Y40" s="374"/>
      <c r="Z40" s="374"/>
      <c r="AA40" s="374"/>
      <c r="AB40" s="374"/>
      <c r="AC40" s="374"/>
    </row>
    <row r="41" spans="1:29" s="375" customFormat="1" ht="14.4" thickBot="1" x14ac:dyDescent="0.3">
      <c r="A41" s="364"/>
      <c r="B41" s="376" t="s">
        <v>465</v>
      </c>
      <c r="C41" s="365">
        <f>SUM(D41:L41)</f>
        <v>470704</v>
      </c>
      <c r="D41" s="373">
        <f t="shared" ref="D41:L41" si="51">D44+D80</f>
        <v>466980</v>
      </c>
      <c r="E41" s="371">
        <f t="shared" si="51"/>
        <v>0</v>
      </c>
      <c r="F41" s="372">
        <f t="shared" si="51"/>
        <v>0</v>
      </c>
      <c r="G41" s="372">
        <f t="shared" si="51"/>
        <v>0</v>
      </c>
      <c r="H41" s="372">
        <f t="shared" si="51"/>
        <v>0</v>
      </c>
      <c r="I41" s="372">
        <f t="shared" si="51"/>
        <v>3724</v>
      </c>
      <c r="J41" s="372">
        <f t="shared" si="51"/>
        <v>0</v>
      </c>
      <c r="K41" s="372">
        <f t="shared" si="51"/>
        <v>0</v>
      </c>
      <c r="L41" s="373">
        <f t="shared" si="51"/>
        <v>0</v>
      </c>
      <c r="M41" s="365">
        <f>SUM(N41:V41)</f>
        <v>502715</v>
      </c>
      <c r="N41" s="373">
        <f t="shared" ref="N41:V41" si="52">N44+N80</f>
        <v>498991</v>
      </c>
      <c r="O41" s="371">
        <f t="shared" si="52"/>
        <v>0</v>
      </c>
      <c r="P41" s="372">
        <f t="shared" si="52"/>
        <v>0</v>
      </c>
      <c r="Q41" s="372">
        <f t="shared" si="52"/>
        <v>0</v>
      </c>
      <c r="R41" s="372">
        <f t="shared" si="52"/>
        <v>0</v>
      </c>
      <c r="S41" s="372">
        <f t="shared" si="52"/>
        <v>3724</v>
      </c>
      <c r="T41" s="372">
        <f t="shared" si="52"/>
        <v>0</v>
      </c>
      <c r="U41" s="372">
        <f t="shared" si="52"/>
        <v>0</v>
      </c>
      <c r="V41" s="373">
        <f t="shared" si="52"/>
        <v>0</v>
      </c>
      <c r="W41" s="128">
        <f t="shared" si="43"/>
        <v>1.0680066453652401</v>
      </c>
      <c r="X41" s="681">
        <f t="shared" si="50"/>
        <v>1.0685489742601397</v>
      </c>
      <c r="Y41" s="374"/>
      <c r="Z41" s="374"/>
      <c r="AA41" s="374"/>
      <c r="AB41" s="374"/>
      <c r="AC41" s="374"/>
    </row>
    <row r="42" spans="1:29" s="375" customFormat="1" ht="14.4" thickBot="1" x14ac:dyDescent="0.3">
      <c r="A42" s="366"/>
      <c r="B42" s="367" t="s">
        <v>466</v>
      </c>
      <c r="C42" s="368">
        <f t="shared" ref="C42:L42" si="53">C40-C41</f>
        <v>0</v>
      </c>
      <c r="D42" s="368">
        <f t="shared" si="53"/>
        <v>0</v>
      </c>
      <c r="E42" s="368">
        <f t="shared" si="53"/>
        <v>0</v>
      </c>
      <c r="F42" s="368">
        <f t="shared" si="53"/>
        <v>0</v>
      </c>
      <c r="G42" s="368">
        <f t="shared" si="53"/>
        <v>0</v>
      </c>
      <c r="H42" s="368">
        <f t="shared" si="53"/>
        <v>0</v>
      </c>
      <c r="I42" s="368">
        <f t="shared" si="53"/>
        <v>0</v>
      </c>
      <c r="J42" s="368">
        <f t="shared" si="53"/>
        <v>0</v>
      </c>
      <c r="K42" s="368">
        <f t="shared" si="53"/>
        <v>0</v>
      </c>
      <c r="L42" s="369">
        <f t="shared" si="53"/>
        <v>0</v>
      </c>
      <c r="M42" s="368">
        <f t="shared" ref="M42:V42" si="54">M40-M41</f>
        <v>0</v>
      </c>
      <c r="N42" s="368">
        <f t="shared" si="54"/>
        <v>0</v>
      </c>
      <c r="O42" s="368">
        <f t="shared" si="54"/>
        <v>0</v>
      </c>
      <c r="P42" s="368">
        <f t="shared" si="54"/>
        <v>0</v>
      </c>
      <c r="Q42" s="368">
        <f t="shared" si="54"/>
        <v>0</v>
      </c>
      <c r="R42" s="368">
        <f t="shared" si="54"/>
        <v>0</v>
      </c>
      <c r="S42" s="368">
        <f t="shared" si="54"/>
        <v>0</v>
      </c>
      <c r="T42" s="368">
        <f t="shared" si="54"/>
        <v>0</v>
      </c>
      <c r="U42" s="368">
        <f t="shared" si="54"/>
        <v>0</v>
      </c>
      <c r="V42" s="369">
        <f t="shared" si="54"/>
        <v>0</v>
      </c>
      <c r="W42" s="673" t="str">
        <f t="shared" si="43"/>
        <v>-</v>
      </c>
      <c r="X42" s="681" t="str">
        <f t="shared" si="50"/>
        <v>-</v>
      </c>
      <c r="Y42" s="374"/>
      <c r="Z42" s="374"/>
      <c r="AA42" s="374"/>
      <c r="AB42" s="374"/>
      <c r="AC42" s="374"/>
    </row>
    <row r="43" spans="1:29" s="117" customFormat="1" ht="14.4" thickBot="1" x14ac:dyDescent="0.3">
      <c r="A43" s="54" t="s">
        <v>170</v>
      </c>
      <c r="B43" s="122" t="s">
        <v>188</v>
      </c>
      <c r="C43" s="123">
        <f>SUM(D43:L43)</f>
        <v>314982</v>
      </c>
      <c r="D43" s="26">
        <v>312490</v>
      </c>
      <c r="E43" s="26"/>
      <c r="F43" s="26"/>
      <c r="G43" s="26"/>
      <c r="H43" s="26"/>
      <c r="I43" s="26">
        <v>2492</v>
      </c>
      <c r="J43" s="26"/>
      <c r="K43" s="26"/>
      <c r="L43" s="315"/>
      <c r="M43" s="123">
        <f>SUM(N43:V43)</f>
        <v>334820</v>
      </c>
      <c r="N43" s="26">
        <v>332328</v>
      </c>
      <c r="O43" s="26">
        <v>0</v>
      </c>
      <c r="P43" s="26"/>
      <c r="Q43" s="26"/>
      <c r="R43" s="26"/>
      <c r="S43" s="26">
        <v>2492</v>
      </c>
      <c r="T43" s="26"/>
      <c r="U43" s="26"/>
      <c r="V43" s="315"/>
      <c r="W43" s="682">
        <f t="shared" si="43"/>
        <v>1.0629813767135901</v>
      </c>
      <c r="X43" s="681">
        <f t="shared" si="50"/>
        <v>1.0634836314762073</v>
      </c>
      <c r="Y43" s="116"/>
      <c r="Z43" s="116"/>
      <c r="AA43" s="116"/>
      <c r="AB43" s="116"/>
      <c r="AC43" s="116"/>
    </row>
    <row r="44" spans="1:29" s="117" customFormat="1" ht="14.4" thickBot="1" x14ac:dyDescent="0.3">
      <c r="A44" s="54"/>
      <c r="B44" s="124" t="s">
        <v>187</v>
      </c>
      <c r="C44" s="28">
        <f t="shared" ref="C44:L44" si="55">C46+C56+C58+C65+C66</f>
        <v>314982</v>
      </c>
      <c r="D44" s="28">
        <f t="shared" si="55"/>
        <v>312490</v>
      </c>
      <c r="E44" s="28">
        <f t="shared" si="55"/>
        <v>0</v>
      </c>
      <c r="F44" s="28">
        <f t="shared" si="55"/>
        <v>0</v>
      </c>
      <c r="G44" s="28">
        <f t="shared" si="55"/>
        <v>0</v>
      </c>
      <c r="H44" s="28">
        <f t="shared" si="55"/>
        <v>0</v>
      </c>
      <c r="I44" s="28">
        <f t="shared" si="55"/>
        <v>2492</v>
      </c>
      <c r="J44" s="28">
        <f t="shared" si="55"/>
        <v>0</v>
      </c>
      <c r="K44" s="28">
        <f t="shared" si="55"/>
        <v>0</v>
      </c>
      <c r="L44" s="316">
        <f t="shared" si="55"/>
        <v>0</v>
      </c>
      <c r="M44" s="28">
        <f t="shared" ref="M44:V44" si="56">M46+M56+M58+M65+M66</f>
        <v>334820</v>
      </c>
      <c r="N44" s="28">
        <f t="shared" si="56"/>
        <v>332328</v>
      </c>
      <c r="O44" s="28">
        <f t="shared" si="56"/>
        <v>0</v>
      </c>
      <c r="P44" s="28">
        <f t="shared" si="56"/>
        <v>0</v>
      </c>
      <c r="Q44" s="28">
        <f t="shared" si="56"/>
        <v>0</v>
      </c>
      <c r="R44" s="28">
        <f t="shared" si="56"/>
        <v>0</v>
      </c>
      <c r="S44" s="28">
        <f t="shared" si="56"/>
        <v>2492</v>
      </c>
      <c r="T44" s="28">
        <f t="shared" si="56"/>
        <v>0</v>
      </c>
      <c r="U44" s="28">
        <f t="shared" si="56"/>
        <v>0</v>
      </c>
      <c r="V44" s="316">
        <f t="shared" si="56"/>
        <v>0</v>
      </c>
      <c r="W44" s="679">
        <f t="shared" si="43"/>
        <v>1.0629813767135901</v>
      </c>
      <c r="X44" s="681">
        <f t="shared" si="50"/>
        <v>1.0634836314762073</v>
      </c>
      <c r="Y44" s="116"/>
      <c r="Z44" s="116"/>
      <c r="AA44" s="116"/>
      <c r="AB44" s="116"/>
      <c r="AC44" s="116"/>
    </row>
    <row r="45" spans="1:29" s="117" customFormat="1" ht="14.4" thickBot="1" x14ac:dyDescent="0.3">
      <c r="A45" s="55"/>
      <c r="B45" s="125" t="s">
        <v>189</v>
      </c>
      <c r="C45" s="126">
        <f>C43-C44</f>
        <v>0</v>
      </c>
      <c r="D45" s="126">
        <f>D43-D44</f>
        <v>0</v>
      </c>
      <c r="E45" s="126">
        <f t="shared" ref="E45:L45" si="57">E43-E44</f>
        <v>0</v>
      </c>
      <c r="F45" s="126">
        <f>F43-F44</f>
        <v>0</v>
      </c>
      <c r="G45" s="126">
        <f t="shared" si="57"/>
        <v>0</v>
      </c>
      <c r="H45" s="126">
        <f>H43-H44</f>
        <v>0</v>
      </c>
      <c r="I45" s="126">
        <f t="shared" si="57"/>
        <v>0</v>
      </c>
      <c r="J45" s="126">
        <f>J43-J44</f>
        <v>0</v>
      </c>
      <c r="K45" s="126">
        <f>K43-K44</f>
        <v>0</v>
      </c>
      <c r="L45" s="317">
        <f t="shared" si="57"/>
        <v>0</v>
      </c>
      <c r="M45" s="126">
        <f t="shared" ref="M45:V45" si="58">M43-M44</f>
        <v>0</v>
      </c>
      <c r="N45" s="126">
        <f t="shared" si="58"/>
        <v>0</v>
      </c>
      <c r="O45" s="126">
        <f t="shared" si="58"/>
        <v>0</v>
      </c>
      <c r="P45" s="126">
        <f t="shared" si="58"/>
        <v>0</v>
      </c>
      <c r="Q45" s="126">
        <f t="shared" si="58"/>
        <v>0</v>
      </c>
      <c r="R45" s="126">
        <f t="shared" si="58"/>
        <v>0</v>
      </c>
      <c r="S45" s="126">
        <f t="shared" si="58"/>
        <v>0</v>
      </c>
      <c r="T45" s="126">
        <f t="shared" si="58"/>
        <v>0</v>
      </c>
      <c r="U45" s="126">
        <f t="shared" si="58"/>
        <v>0</v>
      </c>
      <c r="V45" s="317">
        <f t="shared" si="58"/>
        <v>0</v>
      </c>
      <c r="W45" s="673" t="str">
        <f t="shared" si="43"/>
        <v>-</v>
      </c>
      <c r="X45" s="681" t="str">
        <f t="shared" si="50"/>
        <v>-</v>
      </c>
      <c r="Y45" s="116"/>
      <c r="Z45" s="116"/>
      <c r="AA45" s="116"/>
      <c r="AB45" s="116"/>
      <c r="AC45" s="116"/>
    </row>
    <row r="46" spans="1:29" s="130" customFormat="1" ht="15.75" customHeight="1" x14ac:dyDescent="0.25">
      <c r="A46" s="56">
        <v>1</v>
      </c>
      <c r="B46" s="127" t="s">
        <v>28</v>
      </c>
      <c r="C46" s="128">
        <f>SUM(D46:L46)</f>
        <v>108526</v>
      </c>
      <c r="D46" s="128">
        <f t="shared" ref="D46:L46" si="59">D47+D55</f>
        <v>108526</v>
      </c>
      <c r="E46" s="128">
        <f t="shared" si="59"/>
        <v>0</v>
      </c>
      <c r="F46" s="128">
        <f t="shared" si="59"/>
        <v>0</v>
      </c>
      <c r="G46" s="128">
        <f t="shared" si="59"/>
        <v>0</v>
      </c>
      <c r="H46" s="128">
        <f t="shared" si="59"/>
        <v>0</v>
      </c>
      <c r="I46" s="128">
        <f t="shared" si="59"/>
        <v>0</v>
      </c>
      <c r="J46" s="128">
        <f t="shared" si="59"/>
        <v>0</v>
      </c>
      <c r="K46" s="128">
        <f t="shared" si="59"/>
        <v>0</v>
      </c>
      <c r="L46" s="318">
        <f t="shared" si="59"/>
        <v>0</v>
      </c>
      <c r="M46" s="128">
        <f>SUM(N46:V46)</f>
        <v>140413</v>
      </c>
      <c r="N46" s="128">
        <f t="shared" ref="N46:V46" si="60">N47+N55</f>
        <v>140413</v>
      </c>
      <c r="O46" s="128">
        <f t="shared" si="60"/>
        <v>0</v>
      </c>
      <c r="P46" s="128">
        <f t="shared" si="60"/>
        <v>0</v>
      </c>
      <c r="Q46" s="128">
        <f t="shared" si="60"/>
        <v>0</v>
      </c>
      <c r="R46" s="128">
        <f t="shared" si="60"/>
        <v>0</v>
      </c>
      <c r="S46" s="128">
        <f t="shared" si="60"/>
        <v>0</v>
      </c>
      <c r="T46" s="128">
        <f t="shared" si="60"/>
        <v>0</v>
      </c>
      <c r="U46" s="128">
        <f t="shared" si="60"/>
        <v>0</v>
      </c>
      <c r="V46" s="318">
        <f t="shared" si="60"/>
        <v>0</v>
      </c>
      <c r="W46" s="128">
        <f t="shared" si="43"/>
        <v>1.2938189926837809</v>
      </c>
      <c r="X46" s="348">
        <f>IF(D46=0,"-",N46/D46)</f>
        <v>1.2938189926837809</v>
      </c>
      <c r="Y46" s="129"/>
      <c r="Z46" s="129"/>
      <c r="AA46" s="129"/>
      <c r="AB46" s="129"/>
      <c r="AC46" s="129"/>
    </row>
    <row r="47" spans="1:29" s="101" customFormat="1" ht="15.75" customHeight="1" x14ac:dyDescent="0.25">
      <c r="A47" s="57" t="s">
        <v>350</v>
      </c>
      <c r="B47" s="131" t="s">
        <v>23</v>
      </c>
      <c r="C47" s="11">
        <f t="shared" ref="C47:C99" si="61">SUM(D47:L47)</f>
        <v>108044</v>
      </c>
      <c r="D47" s="11">
        <f t="shared" ref="D47:L47" si="62">D48+D49+D50+D51+D52+D53</f>
        <v>108044</v>
      </c>
      <c r="E47" s="11">
        <f t="shared" si="62"/>
        <v>0</v>
      </c>
      <c r="F47" s="11">
        <f t="shared" si="62"/>
        <v>0</v>
      </c>
      <c r="G47" s="11">
        <f t="shared" si="62"/>
        <v>0</v>
      </c>
      <c r="H47" s="11">
        <f t="shared" si="62"/>
        <v>0</v>
      </c>
      <c r="I47" s="11">
        <f t="shared" si="62"/>
        <v>0</v>
      </c>
      <c r="J47" s="11">
        <f t="shared" si="62"/>
        <v>0</v>
      </c>
      <c r="K47" s="11">
        <f t="shared" si="62"/>
        <v>0</v>
      </c>
      <c r="L47" s="319">
        <f t="shared" si="62"/>
        <v>0</v>
      </c>
      <c r="M47" s="11">
        <f t="shared" ref="M47:M78" si="63">SUM(N47:V47)</f>
        <v>135379</v>
      </c>
      <c r="N47" s="11">
        <f t="shared" ref="N47:V47" si="64">N48+N49+N50+N51+N52+N53</f>
        <v>135379</v>
      </c>
      <c r="O47" s="11">
        <f t="shared" si="64"/>
        <v>0</v>
      </c>
      <c r="P47" s="11">
        <f t="shared" si="64"/>
        <v>0</v>
      </c>
      <c r="Q47" s="11">
        <f t="shared" si="64"/>
        <v>0</v>
      </c>
      <c r="R47" s="11">
        <f t="shared" si="64"/>
        <v>0</v>
      </c>
      <c r="S47" s="11">
        <f t="shared" si="64"/>
        <v>0</v>
      </c>
      <c r="T47" s="11">
        <f t="shared" si="64"/>
        <v>0</v>
      </c>
      <c r="U47" s="11">
        <f t="shared" si="64"/>
        <v>0</v>
      </c>
      <c r="V47" s="319">
        <f t="shared" si="64"/>
        <v>0</v>
      </c>
      <c r="W47" s="11">
        <f t="shared" si="43"/>
        <v>1.2529987782755174</v>
      </c>
      <c r="X47" s="348">
        <f t="shared" ref="X47:X110" si="65">IF(D47=0,"-",N47/D47)</f>
        <v>1.2529987782755174</v>
      </c>
      <c r="Y47" s="100"/>
      <c r="Z47" s="100"/>
      <c r="AA47" s="100"/>
      <c r="AB47" s="100"/>
      <c r="AC47" s="100"/>
    </row>
    <row r="48" spans="1:29" s="101" customFormat="1" ht="29.25" customHeight="1" x14ac:dyDescent="0.25">
      <c r="A48" s="58" t="s">
        <v>351</v>
      </c>
      <c r="B48" s="452" t="s">
        <v>628</v>
      </c>
      <c r="C48" s="23">
        <f t="shared" si="61"/>
        <v>107952</v>
      </c>
      <c r="D48" s="23">
        <v>107952</v>
      </c>
      <c r="E48" s="23"/>
      <c r="F48" s="23"/>
      <c r="G48" s="23"/>
      <c r="H48" s="23"/>
      <c r="I48" s="23"/>
      <c r="J48" s="23"/>
      <c r="K48" s="23"/>
      <c r="L48" s="320"/>
      <c r="M48" s="23">
        <f t="shared" si="63"/>
        <v>135379</v>
      </c>
      <c r="N48" s="23">
        <v>135379</v>
      </c>
      <c r="O48" s="23"/>
      <c r="P48" s="23"/>
      <c r="Q48" s="23"/>
      <c r="R48" s="23"/>
      <c r="S48" s="23"/>
      <c r="T48" s="23"/>
      <c r="U48" s="23"/>
      <c r="V48" s="320"/>
      <c r="W48" s="23">
        <f t="shared" si="43"/>
        <v>1.2540666222024603</v>
      </c>
      <c r="X48" s="348">
        <f t="shared" si="65"/>
        <v>1.2540666222024603</v>
      </c>
      <c r="Y48" s="100"/>
      <c r="Z48" s="100"/>
      <c r="AA48" s="100"/>
      <c r="AB48" s="100"/>
      <c r="AC48" s="100"/>
    </row>
    <row r="49" spans="1:29" s="101" customFormat="1" ht="15.75" customHeight="1" x14ac:dyDescent="0.25">
      <c r="A49" s="58" t="s">
        <v>352</v>
      </c>
      <c r="B49" s="132" t="s">
        <v>344</v>
      </c>
      <c r="C49" s="23">
        <f t="shared" si="61"/>
        <v>92</v>
      </c>
      <c r="D49" s="23">
        <v>92</v>
      </c>
      <c r="E49" s="23"/>
      <c r="F49" s="23"/>
      <c r="G49" s="23"/>
      <c r="H49" s="23"/>
      <c r="I49" s="23"/>
      <c r="J49" s="23"/>
      <c r="K49" s="23"/>
      <c r="L49" s="320"/>
      <c r="M49" s="23">
        <f t="shared" si="63"/>
        <v>0</v>
      </c>
      <c r="N49" s="23"/>
      <c r="O49" s="23"/>
      <c r="P49" s="23"/>
      <c r="Q49" s="23"/>
      <c r="R49" s="23"/>
      <c r="S49" s="23"/>
      <c r="T49" s="23"/>
      <c r="U49" s="23"/>
      <c r="V49" s="320"/>
      <c r="W49" s="23">
        <f t="shared" si="43"/>
        <v>0</v>
      </c>
      <c r="X49" s="348">
        <f t="shared" si="65"/>
        <v>0</v>
      </c>
      <c r="Y49" s="100"/>
      <c r="Z49" s="100"/>
      <c r="AA49" s="100"/>
      <c r="AB49" s="100"/>
      <c r="AC49" s="100"/>
    </row>
    <row r="50" spans="1:29" s="101" customFormat="1" ht="15.75" customHeight="1" x14ac:dyDescent="0.25">
      <c r="A50" s="58" t="s">
        <v>353</v>
      </c>
      <c r="B50" s="132" t="s">
        <v>345</v>
      </c>
      <c r="C50" s="23">
        <f t="shared" si="61"/>
        <v>0</v>
      </c>
      <c r="D50" s="23"/>
      <c r="E50" s="23"/>
      <c r="F50" s="23"/>
      <c r="G50" s="23"/>
      <c r="H50" s="23"/>
      <c r="I50" s="23"/>
      <c r="J50" s="23"/>
      <c r="K50" s="23"/>
      <c r="L50" s="320"/>
      <c r="M50" s="23">
        <f t="shared" si="63"/>
        <v>0</v>
      </c>
      <c r="N50" s="23"/>
      <c r="O50" s="23"/>
      <c r="P50" s="23"/>
      <c r="Q50" s="23"/>
      <c r="R50" s="23"/>
      <c r="S50" s="23"/>
      <c r="T50" s="23"/>
      <c r="U50" s="23"/>
      <c r="V50" s="320"/>
      <c r="W50" s="23" t="str">
        <f t="shared" si="43"/>
        <v>-</v>
      </c>
      <c r="X50" s="348" t="str">
        <f t="shared" si="65"/>
        <v>-</v>
      </c>
      <c r="Y50" s="100"/>
      <c r="Z50" s="100"/>
      <c r="AA50" s="100"/>
      <c r="AB50" s="100"/>
      <c r="AC50" s="100"/>
    </row>
    <row r="51" spans="1:29" s="101" customFormat="1" ht="15.75" customHeight="1" x14ac:dyDescent="0.25">
      <c r="A51" s="58" t="s">
        <v>354</v>
      </c>
      <c r="B51" s="132" t="s">
        <v>97</v>
      </c>
      <c r="C51" s="23">
        <f t="shared" si="61"/>
        <v>0</v>
      </c>
      <c r="D51" s="23"/>
      <c r="E51" s="23"/>
      <c r="F51" s="23"/>
      <c r="G51" s="23"/>
      <c r="H51" s="23"/>
      <c r="I51" s="23"/>
      <c r="J51" s="23"/>
      <c r="K51" s="23"/>
      <c r="L51" s="320"/>
      <c r="M51" s="23">
        <f t="shared" si="63"/>
        <v>0</v>
      </c>
      <c r="N51" s="23"/>
      <c r="O51" s="23"/>
      <c r="P51" s="23"/>
      <c r="Q51" s="23"/>
      <c r="R51" s="23"/>
      <c r="S51" s="23"/>
      <c r="T51" s="23"/>
      <c r="U51" s="23"/>
      <c r="V51" s="320"/>
      <c r="W51" s="23" t="str">
        <f t="shared" si="43"/>
        <v>-</v>
      </c>
      <c r="X51" s="348" t="str">
        <f t="shared" si="65"/>
        <v>-</v>
      </c>
      <c r="Y51" s="100"/>
      <c r="Z51" s="100"/>
      <c r="AA51" s="100"/>
      <c r="AB51" s="100"/>
      <c r="AC51" s="100"/>
    </row>
    <row r="52" spans="1:29" s="101" customFormat="1" ht="15.75" customHeight="1" x14ac:dyDescent="0.25">
      <c r="A52" s="58" t="s">
        <v>355</v>
      </c>
      <c r="B52" s="132" t="s">
        <v>25</v>
      </c>
      <c r="C52" s="23">
        <f t="shared" si="61"/>
        <v>0</v>
      </c>
      <c r="D52" s="23"/>
      <c r="E52" s="23"/>
      <c r="F52" s="23"/>
      <c r="G52" s="23"/>
      <c r="H52" s="23"/>
      <c r="I52" s="23"/>
      <c r="J52" s="23"/>
      <c r="K52" s="23"/>
      <c r="L52" s="320"/>
      <c r="M52" s="23">
        <f t="shared" si="63"/>
        <v>0</v>
      </c>
      <c r="N52" s="23"/>
      <c r="O52" s="23"/>
      <c r="P52" s="23"/>
      <c r="Q52" s="23"/>
      <c r="R52" s="23"/>
      <c r="S52" s="23"/>
      <c r="T52" s="23"/>
      <c r="U52" s="23"/>
      <c r="V52" s="320"/>
      <c r="W52" s="23" t="str">
        <f t="shared" si="43"/>
        <v>-</v>
      </c>
      <c r="X52" s="348" t="str">
        <f t="shared" si="65"/>
        <v>-</v>
      </c>
      <c r="Y52" s="100"/>
      <c r="Z52" s="100"/>
      <c r="AA52" s="100"/>
      <c r="AB52" s="100"/>
      <c r="AC52" s="100"/>
    </row>
    <row r="53" spans="1:29" s="101" customFormat="1" ht="15.75" customHeight="1" x14ac:dyDescent="0.25">
      <c r="A53" s="58" t="s">
        <v>356</v>
      </c>
      <c r="B53" s="132" t="s">
        <v>335</v>
      </c>
      <c r="C53" s="23">
        <f t="shared" si="61"/>
        <v>0</v>
      </c>
      <c r="D53" s="23"/>
      <c r="E53" s="23"/>
      <c r="F53" s="23"/>
      <c r="G53" s="23"/>
      <c r="H53" s="23"/>
      <c r="I53" s="23"/>
      <c r="J53" s="23"/>
      <c r="K53" s="23"/>
      <c r="L53" s="320"/>
      <c r="M53" s="23">
        <f t="shared" si="63"/>
        <v>0</v>
      </c>
      <c r="N53" s="23"/>
      <c r="O53" s="23"/>
      <c r="P53" s="23"/>
      <c r="Q53" s="23"/>
      <c r="R53" s="23"/>
      <c r="S53" s="23"/>
      <c r="T53" s="23"/>
      <c r="U53" s="23"/>
      <c r="V53" s="320"/>
      <c r="W53" s="23" t="str">
        <f t="shared" si="43"/>
        <v>-</v>
      </c>
      <c r="X53" s="348" t="str">
        <f t="shared" si="65"/>
        <v>-</v>
      </c>
      <c r="Y53" s="100"/>
      <c r="Z53" s="100"/>
      <c r="AA53" s="100"/>
      <c r="AB53" s="100"/>
      <c r="AC53" s="100"/>
    </row>
    <row r="54" spans="1:29" s="101" customFormat="1" ht="15.75" customHeight="1" x14ac:dyDescent="0.25">
      <c r="A54" s="58" t="s">
        <v>633</v>
      </c>
      <c r="B54" s="132" t="s">
        <v>634</v>
      </c>
      <c r="C54" s="23">
        <f t="shared" si="61"/>
        <v>0</v>
      </c>
      <c r="D54" s="23"/>
      <c r="E54" s="23"/>
      <c r="F54" s="23"/>
      <c r="G54" s="23"/>
      <c r="H54" s="23"/>
      <c r="I54" s="23"/>
      <c r="J54" s="23"/>
      <c r="K54" s="23"/>
      <c r="L54" s="320"/>
      <c r="M54" s="23">
        <f t="shared" si="63"/>
        <v>0</v>
      </c>
      <c r="N54" s="23"/>
      <c r="O54" s="23"/>
      <c r="P54" s="23"/>
      <c r="Q54" s="23"/>
      <c r="R54" s="23"/>
      <c r="S54" s="23"/>
      <c r="T54" s="23"/>
      <c r="U54" s="23"/>
      <c r="V54" s="320"/>
      <c r="W54" s="23"/>
      <c r="X54" s="348" t="str">
        <f t="shared" si="65"/>
        <v>-</v>
      </c>
      <c r="Y54" s="100"/>
      <c r="Z54" s="100"/>
      <c r="AA54" s="100"/>
      <c r="AB54" s="100"/>
      <c r="AC54" s="100"/>
    </row>
    <row r="55" spans="1:29" s="101" customFormat="1" ht="15.75" customHeight="1" x14ac:dyDescent="0.25">
      <c r="A55" s="25" t="s">
        <v>357</v>
      </c>
      <c r="B55" s="22" t="s">
        <v>21</v>
      </c>
      <c r="C55" s="11">
        <f t="shared" si="61"/>
        <v>482</v>
      </c>
      <c r="D55" s="23">
        <v>482</v>
      </c>
      <c r="E55" s="23"/>
      <c r="F55" s="23"/>
      <c r="G55" s="23"/>
      <c r="H55" s="23"/>
      <c r="I55" s="23"/>
      <c r="J55" s="23"/>
      <c r="K55" s="23"/>
      <c r="L55" s="320"/>
      <c r="M55" s="11">
        <f t="shared" si="63"/>
        <v>5034</v>
      </c>
      <c r="N55" s="23">
        <v>5034</v>
      </c>
      <c r="O55" s="23"/>
      <c r="P55" s="23"/>
      <c r="Q55" s="23"/>
      <c r="R55" s="23"/>
      <c r="S55" s="23"/>
      <c r="T55" s="23"/>
      <c r="U55" s="23"/>
      <c r="V55" s="320"/>
      <c r="W55" s="23">
        <f t="shared" si="43"/>
        <v>10.443983402489627</v>
      </c>
      <c r="X55" s="348">
        <f t="shared" si="65"/>
        <v>10.443983402489627</v>
      </c>
      <c r="Y55" s="100"/>
      <c r="Z55" s="100"/>
      <c r="AA55" s="100"/>
      <c r="AB55" s="100"/>
      <c r="AC55" s="100"/>
    </row>
    <row r="56" spans="1:29" s="130" customFormat="1" ht="15.75" customHeight="1" x14ac:dyDescent="0.25">
      <c r="A56" s="59">
        <v>2</v>
      </c>
      <c r="B56" s="133" t="s">
        <v>13</v>
      </c>
      <c r="C56" s="134">
        <f t="shared" si="61"/>
        <v>17380</v>
      </c>
      <c r="D56" s="134">
        <f t="shared" ref="D56:L56" si="66">SUM(D57:D57)</f>
        <v>17380</v>
      </c>
      <c r="E56" s="134">
        <f t="shared" si="66"/>
        <v>0</v>
      </c>
      <c r="F56" s="134">
        <f t="shared" si="66"/>
        <v>0</v>
      </c>
      <c r="G56" s="134">
        <f t="shared" si="66"/>
        <v>0</v>
      </c>
      <c r="H56" s="134">
        <f t="shared" si="66"/>
        <v>0</v>
      </c>
      <c r="I56" s="135">
        <f t="shared" si="66"/>
        <v>0</v>
      </c>
      <c r="J56" s="135">
        <f t="shared" si="66"/>
        <v>0</v>
      </c>
      <c r="K56" s="135">
        <f t="shared" si="66"/>
        <v>0</v>
      </c>
      <c r="L56" s="321">
        <f t="shared" si="66"/>
        <v>0</v>
      </c>
      <c r="M56" s="134">
        <f t="shared" si="63"/>
        <v>21789</v>
      </c>
      <c r="N56" s="134">
        <f t="shared" ref="N56:V56" si="67">SUM(N57:N57)</f>
        <v>21789</v>
      </c>
      <c r="O56" s="134">
        <f t="shared" si="67"/>
        <v>0</v>
      </c>
      <c r="P56" s="134">
        <f t="shared" si="67"/>
        <v>0</v>
      </c>
      <c r="Q56" s="134">
        <f t="shared" si="67"/>
        <v>0</v>
      </c>
      <c r="R56" s="134">
        <f t="shared" si="67"/>
        <v>0</v>
      </c>
      <c r="S56" s="135">
        <f t="shared" si="67"/>
        <v>0</v>
      </c>
      <c r="T56" s="135">
        <f t="shared" si="67"/>
        <v>0</v>
      </c>
      <c r="U56" s="135">
        <f t="shared" si="67"/>
        <v>0</v>
      </c>
      <c r="V56" s="321">
        <f t="shared" si="67"/>
        <v>0</v>
      </c>
      <c r="W56" s="134">
        <f t="shared" si="43"/>
        <v>1.2536823935558112</v>
      </c>
      <c r="X56" s="348">
        <f t="shared" si="65"/>
        <v>1.2536823935558112</v>
      </c>
      <c r="Y56" s="129"/>
      <c r="Z56" s="129"/>
      <c r="AA56" s="129"/>
      <c r="AB56" s="129"/>
      <c r="AC56" s="129"/>
    </row>
    <row r="57" spans="1:29" s="101" customFormat="1" ht="15.75" customHeight="1" x14ac:dyDescent="0.25">
      <c r="A57" s="75" t="s">
        <v>358</v>
      </c>
      <c r="B57" s="22" t="s">
        <v>13</v>
      </c>
      <c r="C57" s="11">
        <f t="shared" si="61"/>
        <v>17380</v>
      </c>
      <c r="D57" s="11">
        <v>17380</v>
      </c>
      <c r="E57" s="11"/>
      <c r="F57" s="11"/>
      <c r="G57" s="11"/>
      <c r="H57" s="11"/>
      <c r="I57" s="11"/>
      <c r="J57" s="11"/>
      <c r="K57" s="11"/>
      <c r="L57" s="322"/>
      <c r="M57" s="11">
        <f t="shared" si="63"/>
        <v>21789</v>
      </c>
      <c r="N57" s="11">
        <v>21789</v>
      </c>
      <c r="O57" s="11"/>
      <c r="P57" s="11"/>
      <c r="Q57" s="11"/>
      <c r="R57" s="11"/>
      <c r="S57" s="11"/>
      <c r="T57" s="11"/>
      <c r="U57" s="11"/>
      <c r="V57" s="322"/>
      <c r="W57" s="11">
        <f t="shared" si="43"/>
        <v>1.2536823935558112</v>
      </c>
      <c r="X57" s="348">
        <f t="shared" si="65"/>
        <v>1.2536823935558112</v>
      </c>
      <c r="Y57" s="100"/>
      <c r="Z57" s="100"/>
      <c r="AA57" s="100"/>
      <c r="AB57" s="100"/>
      <c r="AC57" s="100"/>
    </row>
    <row r="58" spans="1:29" s="130" customFormat="1" ht="15.75" customHeight="1" x14ac:dyDescent="0.25">
      <c r="A58" s="59">
        <v>3</v>
      </c>
      <c r="B58" s="136" t="s">
        <v>14</v>
      </c>
      <c r="C58" s="134">
        <f t="shared" si="61"/>
        <v>17100</v>
      </c>
      <c r="D58" s="134">
        <f t="shared" ref="D58:L58" si="68">SUM(D59:D64)</f>
        <v>17100</v>
      </c>
      <c r="E58" s="134">
        <f t="shared" si="68"/>
        <v>0</v>
      </c>
      <c r="F58" s="134">
        <f t="shared" si="68"/>
        <v>0</v>
      </c>
      <c r="G58" s="134">
        <f t="shared" si="68"/>
        <v>0</v>
      </c>
      <c r="H58" s="134">
        <f t="shared" si="68"/>
        <v>0</v>
      </c>
      <c r="I58" s="134">
        <f t="shared" si="68"/>
        <v>0</v>
      </c>
      <c r="J58" s="134">
        <f t="shared" si="68"/>
        <v>0</v>
      </c>
      <c r="K58" s="134">
        <f t="shared" si="68"/>
        <v>0</v>
      </c>
      <c r="L58" s="321">
        <f t="shared" si="68"/>
        <v>0</v>
      </c>
      <c r="M58" s="134">
        <f t="shared" si="63"/>
        <v>17100</v>
      </c>
      <c r="N58" s="134">
        <f t="shared" ref="N58:V58" si="69">SUM(N59:N64)</f>
        <v>17100</v>
      </c>
      <c r="O58" s="134">
        <f t="shared" si="69"/>
        <v>0</v>
      </c>
      <c r="P58" s="134">
        <f t="shared" si="69"/>
        <v>0</v>
      </c>
      <c r="Q58" s="134">
        <f t="shared" si="69"/>
        <v>0</v>
      </c>
      <c r="R58" s="134">
        <f t="shared" si="69"/>
        <v>0</v>
      </c>
      <c r="S58" s="134">
        <f t="shared" si="69"/>
        <v>0</v>
      </c>
      <c r="T58" s="134">
        <f t="shared" si="69"/>
        <v>0</v>
      </c>
      <c r="U58" s="134">
        <f t="shared" si="69"/>
        <v>0</v>
      </c>
      <c r="V58" s="321">
        <f t="shared" si="69"/>
        <v>0</v>
      </c>
      <c r="W58" s="134">
        <f t="shared" si="43"/>
        <v>1</v>
      </c>
      <c r="X58" s="348">
        <f t="shared" si="65"/>
        <v>1</v>
      </c>
      <c r="Y58" s="129"/>
      <c r="Z58" s="129"/>
      <c r="AA58" s="129"/>
      <c r="AB58" s="129"/>
      <c r="AC58" s="129"/>
    </row>
    <row r="59" spans="1:29" s="101" customFormat="1" ht="15.75" customHeight="1" x14ac:dyDescent="0.25">
      <c r="A59" s="25" t="s">
        <v>359</v>
      </c>
      <c r="B59" s="138" t="s">
        <v>26</v>
      </c>
      <c r="C59" s="23">
        <f t="shared" si="61"/>
        <v>5681</v>
      </c>
      <c r="D59" s="23">
        <v>5681</v>
      </c>
      <c r="E59" s="23"/>
      <c r="F59" s="23"/>
      <c r="G59" s="23"/>
      <c r="H59" s="23"/>
      <c r="I59" s="23"/>
      <c r="J59" s="23"/>
      <c r="K59" s="23"/>
      <c r="L59" s="323"/>
      <c r="M59" s="23">
        <f t="shared" si="63"/>
        <v>0</v>
      </c>
      <c r="N59" s="23"/>
      <c r="O59" s="23"/>
      <c r="P59" s="23"/>
      <c r="Q59" s="23"/>
      <c r="R59" s="23"/>
      <c r="S59" s="23"/>
      <c r="T59" s="23"/>
      <c r="U59" s="23"/>
      <c r="V59" s="323"/>
      <c r="W59" s="11">
        <f t="shared" si="43"/>
        <v>0</v>
      </c>
      <c r="X59" s="348">
        <f t="shared" si="65"/>
        <v>0</v>
      </c>
      <c r="Y59" s="100"/>
      <c r="Z59" s="100"/>
      <c r="AA59" s="100"/>
      <c r="AB59" s="100"/>
      <c r="AC59" s="100"/>
    </row>
    <row r="60" spans="1:29" s="101" customFormat="1" ht="15.75" customHeight="1" x14ac:dyDescent="0.25">
      <c r="A60" s="25" t="s">
        <v>360</v>
      </c>
      <c r="B60" s="138" t="s">
        <v>15</v>
      </c>
      <c r="C60" s="23">
        <f t="shared" si="61"/>
        <v>6065</v>
      </c>
      <c r="D60" s="23">
        <v>6065</v>
      </c>
      <c r="E60" s="23"/>
      <c r="F60" s="23"/>
      <c r="G60" s="23"/>
      <c r="H60" s="23"/>
      <c r="I60" s="23"/>
      <c r="J60" s="23"/>
      <c r="K60" s="23"/>
      <c r="L60" s="323"/>
      <c r="M60" s="23">
        <f t="shared" si="63"/>
        <v>11746</v>
      </c>
      <c r="N60" s="23">
        <v>11746</v>
      </c>
      <c r="O60" s="23"/>
      <c r="P60" s="23"/>
      <c r="Q60" s="23"/>
      <c r="R60" s="23"/>
      <c r="S60" s="23"/>
      <c r="T60" s="23"/>
      <c r="U60" s="23"/>
      <c r="V60" s="323"/>
      <c r="W60" s="11">
        <f t="shared" si="43"/>
        <v>1.9366859027205277</v>
      </c>
      <c r="X60" s="348">
        <f t="shared" si="65"/>
        <v>1.9366859027205277</v>
      </c>
      <c r="Y60" s="100"/>
      <c r="Z60" s="100"/>
      <c r="AA60" s="100"/>
      <c r="AB60" s="100"/>
      <c r="AC60" s="100"/>
    </row>
    <row r="61" spans="1:29" s="101" customFormat="1" ht="15.75" customHeight="1" x14ac:dyDescent="0.25">
      <c r="A61" s="25" t="s">
        <v>361</v>
      </c>
      <c r="B61" s="138" t="s">
        <v>16</v>
      </c>
      <c r="C61" s="23">
        <f t="shared" si="61"/>
        <v>5354</v>
      </c>
      <c r="D61" s="23">
        <v>5354</v>
      </c>
      <c r="E61" s="23"/>
      <c r="F61" s="23"/>
      <c r="G61" s="23"/>
      <c r="H61" s="23"/>
      <c r="I61" s="23"/>
      <c r="J61" s="23"/>
      <c r="K61" s="23"/>
      <c r="L61" s="323"/>
      <c r="M61" s="23">
        <f t="shared" si="63"/>
        <v>5354</v>
      </c>
      <c r="N61" s="23">
        <v>5354</v>
      </c>
      <c r="O61" s="23"/>
      <c r="P61" s="23"/>
      <c r="Q61" s="23"/>
      <c r="R61" s="23"/>
      <c r="S61" s="23"/>
      <c r="T61" s="23"/>
      <c r="U61" s="23"/>
      <c r="V61" s="323"/>
      <c r="W61" s="11">
        <f t="shared" si="43"/>
        <v>1</v>
      </c>
      <c r="X61" s="348">
        <f t="shared" si="65"/>
        <v>1</v>
      </c>
      <c r="Y61" s="100"/>
      <c r="Z61" s="100"/>
      <c r="AA61" s="100"/>
      <c r="AB61" s="100"/>
      <c r="AC61" s="100"/>
    </row>
    <row r="62" spans="1:29" s="101" customFormat="1" ht="15.75" customHeight="1" x14ac:dyDescent="0.25">
      <c r="A62" s="25" t="s">
        <v>362</v>
      </c>
      <c r="B62" s="138" t="s">
        <v>17</v>
      </c>
      <c r="C62" s="23">
        <f t="shared" si="61"/>
        <v>0</v>
      </c>
      <c r="D62" s="23"/>
      <c r="E62" s="23"/>
      <c r="F62" s="23"/>
      <c r="G62" s="23"/>
      <c r="H62" s="23"/>
      <c r="I62" s="23"/>
      <c r="J62" s="23"/>
      <c r="K62" s="23"/>
      <c r="L62" s="323"/>
      <c r="M62" s="23">
        <f t="shared" si="63"/>
        <v>0</v>
      </c>
      <c r="N62" s="23"/>
      <c r="O62" s="23"/>
      <c r="P62" s="23"/>
      <c r="Q62" s="23"/>
      <c r="R62" s="23"/>
      <c r="S62" s="23"/>
      <c r="T62" s="23"/>
      <c r="U62" s="23"/>
      <c r="V62" s="323"/>
      <c r="W62" s="11" t="str">
        <f t="shared" si="43"/>
        <v>-</v>
      </c>
      <c r="X62" s="348" t="str">
        <f t="shared" si="65"/>
        <v>-</v>
      </c>
      <c r="Y62" s="100"/>
      <c r="Z62" s="100"/>
      <c r="AA62" s="100"/>
      <c r="AB62" s="100"/>
      <c r="AC62" s="100"/>
    </row>
    <row r="63" spans="1:29" s="101" customFormat="1" ht="15.75" customHeight="1" x14ac:dyDescent="0.25">
      <c r="A63" s="25" t="s">
        <v>363</v>
      </c>
      <c r="B63" s="138" t="s">
        <v>27</v>
      </c>
      <c r="C63" s="23">
        <f t="shared" si="61"/>
        <v>0</v>
      </c>
      <c r="D63" s="23"/>
      <c r="E63" s="23"/>
      <c r="F63" s="23"/>
      <c r="G63" s="23"/>
      <c r="H63" s="23"/>
      <c r="I63" s="23"/>
      <c r="J63" s="23"/>
      <c r="K63" s="23"/>
      <c r="L63" s="323"/>
      <c r="M63" s="23">
        <f t="shared" si="63"/>
        <v>0</v>
      </c>
      <c r="N63" s="23"/>
      <c r="O63" s="23"/>
      <c r="P63" s="23"/>
      <c r="Q63" s="23"/>
      <c r="R63" s="23"/>
      <c r="S63" s="23"/>
      <c r="T63" s="23"/>
      <c r="U63" s="23"/>
      <c r="V63" s="323"/>
      <c r="W63" s="11" t="str">
        <f t="shared" si="43"/>
        <v>-</v>
      </c>
      <c r="X63" s="348" t="str">
        <f t="shared" si="65"/>
        <v>-</v>
      </c>
      <c r="Y63" s="100"/>
      <c r="Z63" s="100"/>
      <c r="AA63" s="100"/>
      <c r="AB63" s="100"/>
      <c r="AC63" s="100"/>
    </row>
    <row r="64" spans="1:29" s="101" customFormat="1" ht="15.75" customHeight="1" x14ac:dyDescent="0.25">
      <c r="A64" s="25" t="s">
        <v>364</v>
      </c>
      <c r="B64" s="138" t="s">
        <v>18</v>
      </c>
      <c r="C64" s="23">
        <f t="shared" si="61"/>
        <v>0</v>
      </c>
      <c r="D64" s="23"/>
      <c r="E64" s="23"/>
      <c r="F64" s="23"/>
      <c r="G64" s="23"/>
      <c r="H64" s="23"/>
      <c r="I64" s="23"/>
      <c r="J64" s="23"/>
      <c r="K64" s="23"/>
      <c r="L64" s="323"/>
      <c r="M64" s="23">
        <f t="shared" si="63"/>
        <v>0</v>
      </c>
      <c r="N64" s="23"/>
      <c r="O64" s="23"/>
      <c r="P64" s="23"/>
      <c r="Q64" s="23"/>
      <c r="R64" s="23"/>
      <c r="S64" s="23"/>
      <c r="T64" s="23"/>
      <c r="U64" s="23"/>
      <c r="V64" s="323"/>
      <c r="W64" s="11" t="str">
        <f t="shared" si="43"/>
        <v>-</v>
      </c>
      <c r="X64" s="348" t="str">
        <f t="shared" si="65"/>
        <v>-</v>
      </c>
      <c r="Y64" s="100"/>
      <c r="Z64" s="100"/>
      <c r="AA64" s="100"/>
      <c r="AB64" s="100"/>
      <c r="AC64" s="100"/>
    </row>
    <row r="65" spans="1:29" s="130" customFormat="1" ht="15.75" customHeight="1" x14ac:dyDescent="0.25">
      <c r="A65" s="59">
        <v>4</v>
      </c>
      <c r="B65" s="136" t="s">
        <v>22</v>
      </c>
      <c r="C65" s="134">
        <f t="shared" si="61"/>
        <v>171976</v>
      </c>
      <c r="D65" s="134">
        <f t="shared" ref="D65:L65" si="70">D67+D68+D70+D73+D76+D77</f>
        <v>169484</v>
      </c>
      <c r="E65" s="134">
        <f t="shared" si="70"/>
        <v>0</v>
      </c>
      <c r="F65" s="134">
        <f t="shared" si="70"/>
        <v>0</v>
      </c>
      <c r="G65" s="134">
        <f t="shared" si="70"/>
        <v>0</v>
      </c>
      <c r="H65" s="134">
        <f t="shared" si="70"/>
        <v>0</v>
      </c>
      <c r="I65" s="134">
        <f t="shared" si="70"/>
        <v>2492</v>
      </c>
      <c r="J65" s="134">
        <f t="shared" si="70"/>
        <v>0</v>
      </c>
      <c r="K65" s="134">
        <f t="shared" si="70"/>
        <v>0</v>
      </c>
      <c r="L65" s="324">
        <f t="shared" si="70"/>
        <v>0</v>
      </c>
      <c r="M65" s="134">
        <f t="shared" si="63"/>
        <v>155518</v>
      </c>
      <c r="N65" s="134">
        <f t="shared" ref="N65:V65" si="71">N67+N68+N70+N73+N76+N77</f>
        <v>153026</v>
      </c>
      <c r="O65" s="134">
        <f t="shared" si="71"/>
        <v>0</v>
      </c>
      <c r="P65" s="134">
        <f t="shared" si="71"/>
        <v>0</v>
      </c>
      <c r="Q65" s="134">
        <f t="shared" si="71"/>
        <v>0</v>
      </c>
      <c r="R65" s="134">
        <f t="shared" si="71"/>
        <v>0</v>
      </c>
      <c r="S65" s="134">
        <f t="shared" si="71"/>
        <v>2492</v>
      </c>
      <c r="T65" s="134">
        <f t="shared" si="71"/>
        <v>0</v>
      </c>
      <c r="U65" s="134">
        <f t="shared" si="71"/>
        <v>0</v>
      </c>
      <c r="V65" s="324">
        <f t="shared" si="71"/>
        <v>0</v>
      </c>
      <c r="W65" s="134">
        <f t="shared" si="43"/>
        <v>0.90430060008373259</v>
      </c>
      <c r="X65" s="348">
        <f t="shared" si="65"/>
        <v>0.90289348847088813</v>
      </c>
      <c r="Y65" s="129"/>
      <c r="Z65" s="129"/>
      <c r="AA65" s="129"/>
      <c r="AB65" s="129"/>
      <c r="AC65" s="129"/>
    </row>
    <row r="66" spans="1:29" s="130" customFormat="1" ht="15.75" customHeight="1" x14ac:dyDescent="0.25">
      <c r="A66" s="59">
        <v>5</v>
      </c>
      <c r="B66" s="136" t="s">
        <v>391</v>
      </c>
      <c r="C66" s="134">
        <f t="shared" si="61"/>
        <v>0</v>
      </c>
      <c r="D66" s="134">
        <f t="shared" ref="D66:L66" si="72">D71+D74+D78</f>
        <v>0</v>
      </c>
      <c r="E66" s="134">
        <f t="shared" si="72"/>
        <v>0</v>
      </c>
      <c r="F66" s="134">
        <f t="shared" si="72"/>
        <v>0</v>
      </c>
      <c r="G66" s="134">
        <f t="shared" si="72"/>
        <v>0</v>
      </c>
      <c r="H66" s="134">
        <f t="shared" si="72"/>
        <v>0</v>
      </c>
      <c r="I66" s="134">
        <f t="shared" si="72"/>
        <v>0</v>
      </c>
      <c r="J66" s="134">
        <f t="shared" si="72"/>
        <v>0</v>
      </c>
      <c r="K66" s="134">
        <f t="shared" si="72"/>
        <v>0</v>
      </c>
      <c r="L66" s="324">
        <f t="shared" si="72"/>
        <v>0</v>
      </c>
      <c r="M66" s="134">
        <f t="shared" si="63"/>
        <v>0</v>
      </c>
      <c r="N66" s="134">
        <f t="shared" ref="N66:V66" si="73">N71+N74+N78</f>
        <v>0</v>
      </c>
      <c r="O66" s="134">
        <f t="shared" si="73"/>
        <v>0</v>
      </c>
      <c r="P66" s="134">
        <f t="shared" si="73"/>
        <v>0</v>
      </c>
      <c r="Q66" s="134">
        <f t="shared" si="73"/>
        <v>0</v>
      </c>
      <c r="R66" s="134">
        <f t="shared" si="73"/>
        <v>0</v>
      </c>
      <c r="S66" s="134">
        <f t="shared" si="73"/>
        <v>0</v>
      </c>
      <c r="T66" s="134">
        <f t="shared" si="73"/>
        <v>0</v>
      </c>
      <c r="U66" s="134">
        <f t="shared" si="73"/>
        <v>0</v>
      </c>
      <c r="V66" s="324">
        <f t="shared" si="73"/>
        <v>0</v>
      </c>
      <c r="W66" s="134" t="str">
        <f t="shared" si="43"/>
        <v>-</v>
      </c>
      <c r="X66" s="348" t="str">
        <f t="shared" si="65"/>
        <v>-</v>
      </c>
      <c r="Y66" s="129"/>
      <c r="Z66" s="129"/>
      <c r="AA66" s="129"/>
      <c r="AB66" s="129"/>
      <c r="AC66" s="129"/>
    </row>
    <row r="67" spans="1:29" s="101" customFormat="1" ht="15.75" customHeight="1" x14ac:dyDescent="0.25">
      <c r="A67" s="25" t="s">
        <v>365</v>
      </c>
      <c r="B67" s="138" t="s">
        <v>34</v>
      </c>
      <c r="C67" s="23">
        <f t="shared" si="61"/>
        <v>85102</v>
      </c>
      <c r="D67" s="23">
        <v>82610</v>
      </c>
      <c r="E67" s="23"/>
      <c r="F67" s="23"/>
      <c r="G67" s="23"/>
      <c r="H67" s="23"/>
      <c r="I67" s="23">
        <v>2492</v>
      </c>
      <c r="J67" s="23"/>
      <c r="K67" s="23"/>
      <c r="L67" s="323"/>
      <c r="M67" s="23">
        <f t="shared" si="63"/>
        <v>89273</v>
      </c>
      <c r="N67" s="23">
        <v>86781</v>
      </c>
      <c r="O67" s="23"/>
      <c r="P67" s="23"/>
      <c r="Q67" s="23"/>
      <c r="R67" s="23"/>
      <c r="S67" s="23">
        <v>2492</v>
      </c>
      <c r="T67" s="23"/>
      <c r="U67" s="23"/>
      <c r="V67" s="323"/>
      <c r="W67" s="11">
        <f t="shared" si="43"/>
        <v>1.0490117741063665</v>
      </c>
      <c r="X67" s="348">
        <f t="shared" si="65"/>
        <v>1.0504902554170197</v>
      </c>
      <c r="Y67" s="100"/>
      <c r="Z67" s="100"/>
      <c r="AA67" s="100"/>
      <c r="AB67" s="100"/>
      <c r="AC67" s="100"/>
    </row>
    <row r="68" spans="1:29" s="101" customFormat="1" ht="15.75" customHeight="1" x14ac:dyDescent="0.25">
      <c r="A68" s="25" t="s">
        <v>366</v>
      </c>
      <c r="B68" s="138" t="s">
        <v>462</v>
      </c>
      <c r="C68" s="23">
        <f t="shared" si="61"/>
        <v>86874</v>
      </c>
      <c r="D68" s="23">
        <v>86874</v>
      </c>
      <c r="E68" s="23"/>
      <c r="F68" s="23"/>
      <c r="G68" s="23"/>
      <c r="H68" s="23"/>
      <c r="I68" s="23"/>
      <c r="J68" s="23"/>
      <c r="K68" s="23"/>
      <c r="L68" s="323"/>
      <c r="M68" s="23">
        <f t="shared" si="63"/>
        <v>66245</v>
      </c>
      <c r="N68" s="23">
        <v>66245</v>
      </c>
      <c r="O68" s="23"/>
      <c r="P68" s="23"/>
      <c r="Q68" s="23"/>
      <c r="R68" s="23"/>
      <c r="S68" s="23"/>
      <c r="T68" s="23"/>
      <c r="U68" s="23"/>
      <c r="V68" s="323"/>
      <c r="W68" s="11">
        <f t="shared" si="43"/>
        <v>0.76254115155282365</v>
      </c>
      <c r="X68" s="348">
        <f t="shared" si="65"/>
        <v>0.76254115155282365</v>
      </c>
      <c r="Y68" s="100"/>
      <c r="Z68" s="100"/>
      <c r="AA68" s="100"/>
      <c r="AB68" s="100"/>
      <c r="AC68" s="100"/>
    </row>
    <row r="69" spans="1:29" s="101" customFormat="1" ht="15.75" customHeight="1" x14ac:dyDescent="0.25">
      <c r="A69" s="25" t="s">
        <v>368</v>
      </c>
      <c r="B69" s="138" t="s">
        <v>381</v>
      </c>
      <c r="C69" s="23">
        <f t="shared" si="61"/>
        <v>0</v>
      </c>
      <c r="D69" s="23">
        <f t="shared" ref="D69:L69" si="74">SUM(D70:D71)</f>
        <v>0</v>
      </c>
      <c r="E69" s="23">
        <f t="shared" si="74"/>
        <v>0</v>
      </c>
      <c r="F69" s="23">
        <f t="shared" si="74"/>
        <v>0</v>
      </c>
      <c r="G69" s="23">
        <f t="shared" si="74"/>
        <v>0</v>
      </c>
      <c r="H69" s="23">
        <f t="shared" si="74"/>
        <v>0</v>
      </c>
      <c r="I69" s="23">
        <f t="shared" si="74"/>
        <v>0</v>
      </c>
      <c r="J69" s="23">
        <f t="shared" si="74"/>
        <v>0</v>
      </c>
      <c r="K69" s="23">
        <f t="shared" si="74"/>
        <v>0</v>
      </c>
      <c r="L69" s="323">
        <f t="shared" si="74"/>
        <v>0</v>
      </c>
      <c r="M69" s="23">
        <f t="shared" si="63"/>
        <v>0</v>
      </c>
      <c r="N69" s="23">
        <f t="shared" ref="N69:V69" si="75">SUM(N70:N71)</f>
        <v>0</v>
      </c>
      <c r="O69" s="23">
        <f t="shared" si="75"/>
        <v>0</v>
      </c>
      <c r="P69" s="23">
        <f t="shared" si="75"/>
        <v>0</v>
      </c>
      <c r="Q69" s="23">
        <f t="shared" si="75"/>
        <v>0</v>
      </c>
      <c r="R69" s="23">
        <f t="shared" si="75"/>
        <v>0</v>
      </c>
      <c r="S69" s="23">
        <f t="shared" si="75"/>
        <v>0</v>
      </c>
      <c r="T69" s="23">
        <f t="shared" si="75"/>
        <v>0</v>
      </c>
      <c r="U69" s="23">
        <f t="shared" si="75"/>
        <v>0</v>
      </c>
      <c r="V69" s="323">
        <f t="shared" si="75"/>
        <v>0</v>
      </c>
      <c r="W69" s="11" t="str">
        <f t="shared" si="43"/>
        <v>-</v>
      </c>
      <c r="X69" s="348" t="str">
        <f t="shared" si="65"/>
        <v>-</v>
      </c>
      <c r="Y69" s="100"/>
      <c r="Z69" s="100"/>
      <c r="AA69" s="100"/>
      <c r="AB69" s="100"/>
      <c r="AC69" s="100"/>
    </row>
    <row r="70" spans="1:29" s="101" customFormat="1" ht="15.75" customHeight="1" x14ac:dyDescent="0.25">
      <c r="A70" s="58" t="s">
        <v>370</v>
      </c>
      <c r="B70" s="132" t="s">
        <v>369</v>
      </c>
      <c r="C70" s="23">
        <f t="shared" si="61"/>
        <v>0</v>
      </c>
      <c r="D70" s="23"/>
      <c r="E70" s="23"/>
      <c r="F70" s="23"/>
      <c r="G70" s="23"/>
      <c r="H70" s="23"/>
      <c r="I70" s="23"/>
      <c r="J70" s="23"/>
      <c r="K70" s="23"/>
      <c r="L70" s="320"/>
      <c r="M70" s="23">
        <f t="shared" si="63"/>
        <v>0</v>
      </c>
      <c r="N70" s="23"/>
      <c r="O70" s="23"/>
      <c r="P70" s="23"/>
      <c r="Q70" s="23"/>
      <c r="R70" s="23"/>
      <c r="S70" s="23"/>
      <c r="T70" s="23"/>
      <c r="U70" s="23"/>
      <c r="V70" s="320"/>
      <c r="W70" s="23" t="str">
        <f t="shared" si="43"/>
        <v>-</v>
      </c>
      <c r="X70" s="348" t="str">
        <f t="shared" si="65"/>
        <v>-</v>
      </c>
      <c r="Y70" s="100"/>
      <c r="Z70" s="100"/>
      <c r="AA70" s="100"/>
      <c r="AB70" s="100"/>
      <c r="AC70" s="100"/>
    </row>
    <row r="71" spans="1:29" s="101" customFormat="1" ht="15.75" customHeight="1" x14ac:dyDescent="0.25">
      <c r="A71" s="58" t="s">
        <v>392</v>
      </c>
      <c r="B71" s="132" t="s">
        <v>339</v>
      </c>
      <c r="C71" s="23">
        <f t="shared" si="61"/>
        <v>0</v>
      </c>
      <c r="D71" s="23"/>
      <c r="E71" s="23"/>
      <c r="F71" s="23"/>
      <c r="G71" s="23"/>
      <c r="H71" s="23"/>
      <c r="I71" s="23"/>
      <c r="J71" s="23"/>
      <c r="K71" s="23"/>
      <c r="L71" s="320"/>
      <c r="M71" s="23">
        <f t="shared" si="63"/>
        <v>0</v>
      </c>
      <c r="N71" s="23"/>
      <c r="O71" s="23"/>
      <c r="P71" s="23"/>
      <c r="Q71" s="23"/>
      <c r="R71" s="23"/>
      <c r="S71" s="23"/>
      <c r="T71" s="23"/>
      <c r="U71" s="23"/>
      <c r="V71" s="320"/>
      <c r="W71" s="23" t="str">
        <f t="shared" si="43"/>
        <v>-</v>
      </c>
      <c r="X71" s="348" t="str">
        <f t="shared" si="65"/>
        <v>-</v>
      </c>
      <c r="Y71" s="100"/>
      <c r="Z71" s="100"/>
      <c r="AA71" s="100"/>
      <c r="AB71" s="100"/>
      <c r="AC71" s="100"/>
    </row>
    <row r="72" spans="1:29" s="101" customFormat="1" ht="15.75" customHeight="1" x14ac:dyDescent="0.25">
      <c r="A72" s="25" t="s">
        <v>367</v>
      </c>
      <c r="B72" s="138" t="s">
        <v>382</v>
      </c>
      <c r="C72" s="23">
        <f t="shared" si="61"/>
        <v>0</v>
      </c>
      <c r="D72" s="23">
        <f t="shared" ref="D72:L72" si="76">SUM(D73:D74)</f>
        <v>0</v>
      </c>
      <c r="E72" s="23">
        <f t="shared" si="76"/>
        <v>0</v>
      </c>
      <c r="F72" s="23">
        <f t="shared" si="76"/>
        <v>0</v>
      </c>
      <c r="G72" s="23">
        <f t="shared" si="76"/>
        <v>0</v>
      </c>
      <c r="H72" s="23">
        <f t="shared" si="76"/>
        <v>0</v>
      </c>
      <c r="I72" s="23">
        <f t="shared" si="76"/>
        <v>0</v>
      </c>
      <c r="J72" s="23">
        <f t="shared" si="76"/>
        <v>0</v>
      </c>
      <c r="K72" s="23">
        <f t="shared" si="76"/>
        <v>0</v>
      </c>
      <c r="L72" s="323">
        <f t="shared" si="76"/>
        <v>0</v>
      </c>
      <c r="M72" s="23">
        <f t="shared" si="63"/>
        <v>0</v>
      </c>
      <c r="N72" s="23">
        <f t="shared" ref="N72:V72" si="77">SUM(N73:N74)</f>
        <v>0</v>
      </c>
      <c r="O72" s="23">
        <f t="shared" si="77"/>
        <v>0</v>
      </c>
      <c r="P72" s="23">
        <f t="shared" si="77"/>
        <v>0</v>
      </c>
      <c r="Q72" s="23">
        <f t="shared" si="77"/>
        <v>0</v>
      </c>
      <c r="R72" s="23">
        <f t="shared" si="77"/>
        <v>0</v>
      </c>
      <c r="S72" s="23">
        <f t="shared" si="77"/>
        <v>0</v>
      </c>
      <c r="T72" s="23">
        <f t="shared" si="77"/>
        <v>0</v>
      </c>
      <c r="U72" s="23">
        <f t="shared" si="77"/>
        <v>0</v>
      </c>
      <c r="V72" s="323">
        <f t="shared" si="77"/>
        <v>0</v>
      </c>
      <c r="W72" s="11" t="str">
        <f t="shared" si="43"/>
        <v>-</v>
      </c>
      <c r="X72" s="348" t="str">
        <f t="shared" si="65"/>
        <v>-</v>
      </c>
      <c r="Y72" s="100"/>
      <c r="Z72" s="100"/>
      <c r="AA72" s="100"/>
      <c r="AB72" s="100"/>
      <c r="AC72" s="100"/>
    </row>
    <row r="73" spans="1:29" s="101" customFormat="1" ht="15.75" customHeight="1" x14ac:dyDescent="0.25">
      <c r="A73" s="58" t="s">
        <v>373</v>
      </c>
      <c r="B73" s="132" t="s">
        <v>371</v>
      </c>
      <c r="C73" s="23">
        <f t="shared" si="61"/>
        <v>0</v>
      </c>
      <c r="D73" s="23"/>
      <c r="E73" s="23"/>
      <c r="F73" s="23"/>
      <c r="G73" s="23"/>
      <c r="H73" s="23"/>
      <c r="I73" s="23"/>
      <c r="J73" s="23"/>
      <c r="K73" s="23"/>
      <c r="L73" s="320"/>
      <c r="M73" s="23">
        <f t="shared" si="63"/>
        <v>0</v>
      </c>
      <c r="N73" s="23"/>
      <c r="O73" s="23"/>
      <c r="P73" s="23"/>
      <c r="Q73" s="23"/>
      <c r="R73" s="23"/>
      <c r="S73" s="23"/>
      <c r="T73" s="23"/>
      <c r="U73" s="23"/>
      <c r="V73" s="320"/>
      <c r="W73" s="23" t="str">
        <f t="shared" si="43"/>
        <v>-</v>
      </c>
      <c r="X73" s="348" t="str">
        <f t="shared" si="65"/>
        <v>-</v>
      </c>
      <c r="Y73" s="100"/>
      <c r="Z73" s="100"/>
      <c r="AA73" s="100"/>
      <c r="AB73" s="100"/>
      <c r="AC73" s="100"/>
    </row>
    <row r="74" spans="1:29" s="101" customFormat="1" ht="15.75" customHeight="1" x14ac:dyDescent="0.25">
      <c r="A74" s="58" t="s">
        <v>393</v>
      </c>
      <c r="B74" s="132" t="s">
        <v>372</v>
      </c>
      <c r="C74" s="23">
        <f t="shared" si="61"/>
        <v>0</v>
      </c>
      <c r="D74" s="23"/>
      <c r="E74" s="23"/>
      <c r="F74" s="23"/>
      <c r="G74" s="23"/>
      <c r="H74" s="23"/>
      <c r="I74" s="23"/>
      <c r="J74" s="23"/>
      <c r="K74" s="23"/>
      <c r="L74" s="320"/>
      <c r="M74" s="23">
        <f t="shared" si="63"/>
        <v>0</v>
      </c>
      <c r="N74" s="23"/>
      <c r="O74" s="23"/>
      <c r="P74" s="23"/>
      <c r="Q74" s="23"/>
      <c r="R74" s="23"/>
      <c r="S74" s="23"/>
      <c r="T74" s="23"/>
      <c r="U74" s="23"/>
      <c r="V74" s="320"/>
      <c r="W74" s="23" t="str">
        <f t="shared" si="43"/>
        <v>-</v>
      </c>
      <c r="X74" s="348" t="str">
        <f t="shared" si="65"/>
        <v>-</v>
      </c>
      <c r="Y74" s="100"/>
      <c r="Z74" s="100"/>
      <c r="AA74" s="100"/>
      <c r="AB74" s="100"/>
      <c r="AC74" s="100"/>
    </row>
    <row r="75" spans="1:29" s="101" customFormat="1" ht="15.75" customHeight="1" x14ac:dyDescent="0.25">
      <c r="A75" s="25" t="s">
        <v>377</v>
      </c>
      <c r="B75" s="138" t="s">
        <v>337</v>
      </c>
      <c r="C75" s="23">
        <f t="shared" si="61"/>
        <v>0</v>
      </c>
      <c r="D75" s="23">
        <f t="shared" ref="D75:L75" si="78">SUM(D76:D78)</f>
        <v>0</v>
      </c>
      <c r="E75" s="23">
        <f t="shared" si="78"/>
        <v>0</v>
      </c>
      <c r="F75" s="23">
        <f t="shared" si="78"/>
        <v>0</v>
      </c>
      <c r="G75" s="23">
        <f t="shared" si="78"/>
        <v>0</v>
      </c>
      <c r="H75" s="23">
        <f t="shared" si="78"/>
        <v>0</v>
      </c>
      <c r="I75" s="23">
        <f t="shared" si="78"/>
        <v>0</v>
      </c>
      <c r="J75" s="23">
        <f t="shared" si="78"/>
        <v>0</v>
      </c>
      <c r="K75" s="23">
        <f t="shared" si="78"/>
        <v>0</v>
      </c>
      <c r="L75" s="323">
        <f t="shared" si="78"/>
        <v>0</v>
      </c>
      <c r="M75" s="23">
        <f t="shared" si="63"/>
        <v>0</v>
      </c>
      <c r="N75" s="23">
        <f t="shared" ref="N75:V75" si="79">SUM(N76:N78)</f>
        <v>0</v>
      </c>
      <c r="O75" s="23">
        <f t="shared" si="79"/>
        <v>0</v>
      </c>
      <c r="P75" s="23">
        <f t="shared" si="79"/>
        <v>0</v>
      </c>
      <c r="Q75" s="23">
        <f t="shared" si="79"/>
        <v>0</v>
      </c>
      <c r="R75" s="23">
        <f t="shared" si="79"/>
        <v>0</v>
      </c>
      <c r="S75" s="23">
        <f t="shared" si="79"/>
        <v>0</v>
      </c>
      <c r="T75" s="23">
        <f t="shared" si="79"/>
        <v>0</v>
      </c>
      <c r="U75" s="23">
        <f t="shared" si="79"/>
        <v>0</v>
      </c>
      <c r="V75" s="323">
        <f t="shared" si="79"/>
        <v>0</v>
      </c>
      <c r="W75" s="11" t="str">
        <f t="shared" si="43"/>
        <v>-</v>
      </c>
      <c r="X75" s="348" t="str">
        <f t="shared" si="65"/>
        <v>-</v>
      </c>
      <c r="Y75" s="100"/>
      <c r="Z75" s="100"/>
      <c r="AA75" s="100"/>
      <c r="AB75" s="100"/>
      <c r="AC75" s="100"/>
    </row>
    <row r="76" spans="1:29" s="101" customFormat="1" ht="15.75" customHeight="1" x14ac:dyDescent="0.25">
      <c r="A76" s="58" t="s">
        <v>378</v>
      </c>
      <c r="B76" s="132" t="s">
        <v>338</v>
      </c>
      <c r="C76" s="23">
        <f t="shared" si="61"/>
        <v>0</v>
      </c>
      <c r="D76" s="23"/>
      <c r="E76" s="23"/>
      <c r="F76" s="23"/>
      <c r="G76" s="23"/>
      <c r="H76" s="23"/>
      <c r="I76" s="23"/>
      <c r="J76" s="23"/>
      <c r="K76" s="23"/>
      <c r="L76" s="320"/>
      <c r="M76" s="23">
        <f t="shared" si="63"/>
        <v>0</v>
      </c>
      <c r="N76" s="23"/>
      <c r="O76" s="23"/>
      <c r="P76" s="23"/>
      <c r="Q76" s="23"/>
      <c r="R76" s="23"/>
      <c r="S76" s="23"/>
      <c r="T76" s="23"/>
      <c r="U76" s="23"/>
      <c r="V76" s="320"/>
      <c r="W76" s="23" t="str">
        <f t="shared" si="43"/>
        <v>-</v>
      </c>
      <c r="X76" s="348" t="str">
        <f t="shared" si="65"/>
        <v>-</v>
      </c>
      <c r="Y76" s="100"/>
      <c r="Z76" s="100"/>
      <c r="AA76" s="100"/>
      <c r="AB76" s="100"/>
      <c r="AC76" s="100"/>
    </row>
    <row r="77" spans="1:29" s="101" customFormat="1" ht="15.75" customHeight="1" x14ac:dyDescent="0.25">
      <c r="A77" s="58" t="s">
        <v>379</v>
      </c>
      <c r="B77" s="132" t="s">
        <v>688</v>
      </c>
      <c r="C77" s="23">
        <f t="shared" si="61"/>
        <v>0</v>
      </c>
      <c r="D77" s="23"/>
      <c r="E77" s="23"/>
      <c r="F77" s="23"/>
      <c r="G77" s="23"/>
      <c r="H77" s="23"/>
      <c r="I77" s="23"/>
      <c r="J77" s="23"/>
      <c r="K77" s="23"/>
      <c r="L77" s="320"/>
      <c r="M77" s="23">
        <f t="shared" si="63"/>
        <v>0</v>
      </c>
      <c r="N77" s="23"/>
      <c r="O77" s="23"/>
      <c r="P77" s="23"/>
      <c r="Q77" s="23"/>
      <c r="R77" s="23"/>
      <c r="S77" s="23"/>
      <c r="T77" s="23"/>
      <c r="U77" s="23"/>
      <c r="V77" s="320"/>
      <c r="W77" s="23" t="str">
        <f t="shared" si="43"/>
        <v>-</v>
      </c>
      <c r="X77" s="348" t="str">
        <f t="shared" si="65"/>
        <v>-</v>
      </c>
      <c r="Y77" s="100"/>
      <c r="Z77" s="100"/>
      <c r="AA77" s="100"/>
      <c r="AB77" s="100"/>
      <c r="AC77" s="100"/>
    </row>
    <row r="78" spans="1:29" s="101" customFormat="1" ht="15.75" customHeight="1" thickBot="1" x14ac:dyDescent="0.3">
      <c r="A78" s="307" t="s">
        <v>395</v>
      </c>
      <c r="B78" s="308" t="s">
        <v>405</v>
      </c>
      <c r="C78" s="158">
        <f t="shared" si="61"/>
        <v>0</v>
      </c>
      <c r="D78" s="158"/>
      <c r="E78" s="158"/>
      <c r="F78" s="158"/>
      <c r="G78" s="158"/>
      <c r="H78" s="158"/>
      <c r="I78" s="158"/>
      <c r="J78" s="158"/>
      <c r="K78" s="158"/>
      <c r="L78" s="325"/>
      <c r="M78" s="158">
        <f t="shared" si="63"/>
        <v>0</v>
      </c>
      <c r="N78" s="158"/>
      <c r="O78" s="158"/>
      <c r="P78" s="158"/>
      <c r="Q78" s="158"/>
      <c r="R78" s="158"/>
      <c r="S78" s="158"/>
      <c r="T78" s="158"/>
      <c r="U78" s="158"/>
      <c r="V78" s="325"/>
      <c r="W78" s="158" t="str">
        <f t="shared" si="43"/>
        <v>-</v>
      </c>
      <c r="X78" s="348" t="str">
        <f t="shared" si="65"/>
        <v>-</v>
      </c>
      <c r="Y78" s="100"/>
      <c r="Z78" s="100"/>
      <c r="AA78" s="100"/>
      <c r="AB78" s="100"/>
      <c r="AC78" s="100"/>
    </row>
    <row r="79" spans="1:29" s="101" customFormat="1" ht="15.75" customHeight="1" x14ac:dyDescent="0.25">
      <c r="A79" s="54" t="s">
        <v>171</v>
      </c>
      <c r="B79" s="150" t="s">
        <v>383</v>
      </c>
      <c r="C79" s="28">
        <f>SUM(D79:L79)</f>
        <v>155722</v>
      </c>
      <c r="D79" s="28">
        <v>154490</v>
      </c>
      <c r="E79" s="28"/>
      <c r="F79" s="28"/>
      <c r="G79" s="28"/>
      <c r="H79" s="28"/>
      <c r="I79" s="28">
        <v>1232</v>
      </c>
      <c r="J79" s="28"/>
      <c r="K79" s="28"/>
      <c r="L79" s="316"/>
      <c r="M79" s="28">
        <f>SUM(N79:V79)</f>
        <v>167895</v>
      </c>
      <c r="N79" s="28">
        <v>166663</v>
      </c>
      <c r="O79" s="28"/>
      <c r="P79" s="28"/>
      <c r="Q79" s="28"/>
      <c r="R79" s="28"/>
      <c r="S79" s="28">
        <v>1232</v>
      </c>
      <c r="T79" s="28"/>
      <c r="U79" s="28"/>
      <c r="V79" s="316"/>
      <c r="W79" s="679">
        <f t="shared" si="43"/>
        <v>1.0781713566483861</v>
      </c>
      <c r="X79" s="348">
        <f t="shared" si="65"/>
        <v>1.0787947439963752</v>
      </c>
      <c r="Y79" s="100"/>
      <c r="Z79" s="100"/>
      <c r="AA79" s="100"/>
      <c r="AB79" s="100"/>
      <c r="AC79" s="100"/>
    </row>
    <row r="80" spans="1:29" s="117" customFormat="1" ht="13.8" x14ac:dyDescent="0.25">
      <c r="A80" s="60"/>
      <c r="B80" s="151" t="s">
        <v>384</v>
      </c>
      <c r="C80" s="26">
        <f>SUM(D80:L80)</f>
        <v>155722</v>
      </c>
      <c r="D80" s="26">
        <f t="shared" ref="D80:L80" si="80">SUM(D82:D85)</f>
        <v>154490</v>
      </c>
      <c r="E80" s="26">
        <f t="shared" si="80"/>
        <v>0</v>
      </c>
      <c r="F80" s="26">
        <f t="shared" si="80"/>
        <v>0</v>
      </c>
      <c r="G80" s="26">
        <f t="shared" si="80"/>
        <v>0</v>
      </c>
      <c r="H80" s="26">
        <f t="shared" si="80"/>
        <v>0</v>
      </c>
      <c r="I80" s="26">
        <f t="shared" si="80"/>
        <v>1232</v>
      </c>
      <c r="J80" s="26">
        <f t="shared" si="80"/>
        <v>0</v>
      </c>
      <c r="K80" s="26">
        <f t="shared" si="80"/>
        <v>0</v>
      </c>
      <c r="L80" s="326">
        <f t="shared" si="80"/>
        <v>0</v>
      </c>
      <c r="M80" s="26">
        <f>SUM(N80:V80)</f>
        <v>167895</v>
      </c>
      <c r="N80" s="26">
        <f t="shared" ref="N80:V80" si="81">SUM(N82:N85)</f>
        <v>166663</v>
      </c>
      <c r="O80" s="26">
        <f t="shared" si="81"/>
        <v>0</v>
      </c>
      <c r="P80" s="26">
        <f t="shared" si="81"/>
        <v>0</v>
      </c>
      <c r="Q80" s="26">
        <f t="shared" si="81"/>
        <v>0</v>
      </c>
      <c r="R80" s="26">
        <f t="shared" si="81"/>
        <v>0</v>
      </c>
      <c r="S80" s="26">
        <f t="shared" si="81"/>
        <v>1232</v>
      </c>
      <c r="T80" s="26">
        <f t="shared" si="81"/>
        <v>0</v>
      </c>
      <c r="U80" s="26">
        <f t="shared" si="81"/>
        <v>0</v>
      </c>
      <c r="V80" s="326">
        <f t="shared" si="81"/>
        <v>0</v>
      </c>
      <c r="W80" s="682">
        <f t="shared" si="43"/>
        <v>1.0781713566483861</v>
      </c>
      <c r="X80" s="348">
        <f t="shared" si="65"/>
        <v>1.0787947439963752</v>
      </c>
      <c r="Y80" s="116"/>
      <c r="Z80" s="116"/>
      <c r="AA80" s="116"/>
      <c r="AB80" s="116"/>
      <c r="AC80" s="116"/>
    </row>
    <row r="81" spans="1:29" s="117" customFormat="1" ht="14.4" thickBot="1" x14ac:dyDescent="0.3">
      <c r="A81" s="55"/>
      <c r="B81" s="145" t="s">
        <v>385</v>
      </c>
      <c r="C81" s="126">
        <f>C79-C80</f>
        <v>0</v>
      </c>
      <c r="D81" s="126">
        <f t="shared" ref="D81:L81" si="82">D79-D80</f>
        <v>0</v>
      </c>
      <c r="E81" s="126">
        <f t="shared" si="82"/>
        <v>0</v>
      </c>
      <c r="F81" s="126">
        <f>F79-F80</f>
        <v>0</v>
      </c>
      <c r="G81" s="126">
        <f t="shared" si="82"/>
        <v>0</v>
      </c>
      <c r="H81" s="126">
        <f>H79-H80</f>
        <v>0</v>
      </c>
      <c r="I81" s="126">
        <f t="shared" si="82"/>
        <v>0</v>
      </c>
      <c r="J81" s="126">
        <f>J79-J80</f>
        <v>0</v>
      </c>
      <c r="K81" s="126">
        <f>K79-K80</f>
        <v>0</v>
      </c>
      <c r="L81" s="327">
        <f t="shared" si="82"/>
        <v>0</v>
      </c>
      <c r="M81" s="126">
        <f t="shared" ref="M81:V81" si="83">M79-M80</f>
        <v>0</v>
      </c>
      <c r="N81" s="126">
        <f t="shared" si="83"/>
        <v>0</v>
      </c>
      <c r="O81" s="126">
        <f t="shared" si="83"/>
        <v>0</v>
      </c>
      <c r="P81" s="126">
        <f t="shared" si="83"/>
        <v>0</v>
      </c>
      <c r="Q81" s="126">
        <f t="shared" si="83"/>
        <v>0</v>
      </c>
      <c r="R81" s="126">
        <f t="shared" si="83"/>
        <v>0</v>
      </c>
      <c r="S81" s="126">
        <f t="shared" si="83"/>
        <v>0</v>
      </c>
      <c r="T81" s="126">
        <f t="shared" si="83"/>
        <v>0</v>
      </c>
      <c r="U81" s="126">
        <f t="shared" si="83"/>
        <v>0</v>
      </c>
      <c r="V81" s="327">
        <f t="shared" si="83"/>
        <v>0</v>
      </c>
      <c r="W81" s="673" t="str">
        <f t="shared" si="43"/>
        <v>-</v>
      </c>
      <c r="X81" s="348" t="str">
        <f t="shared" si="65"/>
        <v>-</v>
      </c>
      <c r="Y81" s="116"/>
      <c r="Z81" s="116"/>
      <c r="AA81" s="116"/>
      <c r="AB81" s="116"/>
      <c r="AC81" s="116"/>
    </row>
    <row r="82" spans="1:29" s="101" customFormat="1" ht="13.8" x14ac:dyDescent="0.25">
      <c r="A82" s="63">
        <v>1</v>
      </c>
      <c r="B82" s="137" t="s">
        <v>28</v>
      </c>
      <c r="C82" s="11">
        <f>SUM(D82:L82)</f>
        <v>58128</v>
      </c>
      <c r="D82" s="11">
        <v>58128</v>
      </c>
      <c r="E82" s="11"/>
      <c r="F82" s="11"/>
      <c r="G82" s="11"/>
      <c r="H82" s="11"/>
      <c r="I82" s="11"/>
      <c r="J82" s="11"/>
      <c r="K82" s="11"/>
      <c r="L82" s="319"/>
      <c r="M82" s="11">
        <f t="shared" ref="M82:M87" si="84">SUM(N82:V82)</f>
        <v>78414</v>
      </c>
      <c r="N82" s="11">
        <v>78414</v>
      </c>
      <c r="O82" s="11"/>
      <c r="P82" s="11"/>
      <c r="Q82" s="11"/>
      <c r="R82" s="11"/>
      <c r="S82" s="11"/>
      <c r="T82" s="11"/>
      <c r="U82" s="11"/>
      <c r="V82" s="319"/>
      <c r="W82" s="11">
        <f t="shared" si="43"/>
        <v>1.3489884393063585</v>
      </c>
      <c r="X82" s="348">
        <f t="shared" si="65"/>
        <v>1.3489884393063585</v>
      </c>
      <c r="Y82" s="100"/>
      <c r="Z82" s="100"/>
      <c r="AA82" s="100"/>
      <c r="AB82" s="100"/>
      <c r="AC82" s="100"/>
    </row>
    <row r="83" spans="1:29" s="101" customFormat="1" ht="13.8" x14ac:dyDescent="0.25">
      <c r="A83" s="63">
        <v>2</v>
      </c>
      <c r="B83" s="137" t="s">
        <v>13</v>
      </c>
      <c r="C83" s="11">
        <f>SUM(D83:L83)</f>
        <v>9359</v>
      </c>
      <c r="D83" s="11">
        <v>9359</v>
      </c>
      <c r="E83" s="11"/>
      <c r="F83" s="11"/>
      <c r="G83" s="11"/>
      <c r="H83" s="11"/>
      <c r="I83" s="11"/>
      <c r="J83" s="11"/>
      <c r="K83" s="11"/>
      <c r="L83" s="319"/>
      <c r="M83" s="11">
        <f t="shared" si="84"/>
        <v>12621</v>
      </c>
      <c r="N83" s="11">
        <v>12621</v>
      </c>
      <c r="O83" s="11"/>
      <c r="P83" s="11"/>
      <c r="Q83" s="11"/>
      <c r="R83" s="11"/>
      <c r="S83" s="11"/>
      <c r="T83" s="11"/>
      <c r="U83" s="11"/>
      <c r="V83" s="319"/>
      <c r="W83" s="11">
        <f t="shared" si="43"/>
        <v>1.3485415108451757</v>
      </c>
      <c r="X83" s="348">
        <f t="shared" si="65"/>
        <v>1.3485415108451757</v>
      </c>
      <c r="Y83" s="100"/>
      <c r="Z83" s="100"/>
      <c r="AA83" s="100"/>
      <c r="AB83" s="100"/>
      <c r="AC83" s="100"/>
    </row>
    <row r="84" spans="1:29" s="101" customFormat="1" ht="13.8" x14ac:dyDescent="0.25">
      <c r="A84" s="63">
        <v>3</v>
      </c>
      <c r="B84" s="137" t="s">
        <v>14</v>
      </c>
      <c r="C84" s="11">
        <f>SUM(D84:L84)</f>
        <v>6292</v>
      </c>
      <c r="D84" s="11">
        <v>6292</v>
      </c>
      <c r="E84" s="11"/>
      <c r="F84" s="11"/>
      <c r="G84" s="11"/>
      <c r="H84" s="11"/>
      <c r="I84" s="11"/>
      <c r="J84" s="11"/>
      <c r="K84" s="11"/>
      <c r="L84" s="319"/>
      <c r="M84" s="11">
        <f t="shared" si="84"/>
        <v>4146</v>
      </c>
      <c r="N84" s="11">
        <v>4146</v>
      </c>
      <c r="O84" s="11"/>
      <c r="P84" s="11"/>
      <c r="Q84" s="11"/>
      <c r="R84" s="11"/>
      <c r="S84" s="11"/>
      <c r="T84" s="11"/>
      <c r="U84" s="11"/>
      <c r="V84" s="319"/>
      <c r="W84" s="11">
        <f t="shared" si="43"/>
        <v>0.65893197711379525</v>
      </c>
      <c r="X84" s="348">
        <f t="shared" si="65"/>
        <v>0.65893197711379525</v>
      </c>
      <c r="Y84" s="100"/>
      <c r="Z84" s="100"/>
      <c r="AA84" s="100"/>
      <c r="AB84" s="100"/>
      <c r="AC84" s="100"/>
    </row>
    <row r="85" spans="1:29" s="101" customFormat="1" ht="14.4" thickBot="1" x14ac:dyDescent="0.3">
      <c r="A85" s="64">
        <v>4</v>
      </c>
      <c r="B85" s="149" t="s">
        <v>22</v>
      </c>
      <c r="C85" s="29">
        <f>SUM(D85:L85)</f>
        <v>81943</v>
      </c>
      <c r="D85" s="29">
        <v>80711</v>
      </c>
      <c r="E85" s="29"/>
      <c r="F85" s="29"/>
      <c r="G85" s="29"/>
      <c r="H85" s="29"/>
      <c r="I85" s="29">
        <v>1232</v>
      </c>
      <c r="J85" s="29"/>
      <c r="K85" s="29"/>
      <c r="L85" s="329"/>
      <c r="M85" s="29">
        <f t="shared" si="84"/>
        <v>72714</v>
      </c>
      <c r="N85" s="29">
        <v>71482</v>
      </c>
      <c r="O85" s="29"/>
      <c r="P85" s="29"/>
      <c r="Q85" s="29"/>
      <c r="R85" s="29"/>
      <c r="S85" s="29">
        <v>1232</v>
      </c>
      <c r="T85" s="29"/>
      <c r="U85" s="29"/>
      <c r="V85" s="329"/>
      <c r="W85" s="29">
        <f t="shared" si="43"/>
        <v>0.88737292996351125</v>
      </c>
      <c r="X85" s="348">
        <f t="shared" si="65"/>
        <v>0.88565375227664134</v>
      </c>
      <c r="Y85" s="100"/>
      <c r="Z85" s="100"/>
      <c r="AA85" s="100"/>
      <c r="AB85" s="100"/>
      <c r="AC85" s="100"/>
    </row>
    <row r="86" spans="1:29" s="101" customFormat="1" ht="15.75" customHeight="1" x14ac:dyDescent="0.25">
      <c r="A86" s="54" t="s">
        <v>172</v>
      </c>
      <c r="B86" s="124" t="s">
        <v>374</v>
      </c>
      <c r="C86" s="28">
        <f t="shared" si="61"/>
        <v>118896</v>
      </c>
      <c r="D86" s="28"/>
      <c r="E86" s="28"/>
      <c r="F86" s="28"/>
      <c r="G86" s="28"/>
      <c r="H86" s="28"/>
      <c r="I86" s="28">
        <v>118896</v>
      </c>
      <c r="J86" s="28"/>
      <c r="K86" s="28"/>
      <c r="L86" s="316"/>
      <c r="M86" s="28">
        <f t="shared" si="84"/>
        <v>125200</v>
      </c>
      <c r="N86" s="28"/>
      <c r="O86" s="28"/>
      <c r="P86" s="28"/>
      <c r="Q86" s="28"/>
      <c r="R86" s="28"/>
      <c r="S86" s="28">
        <v>125200</v>
      </c>
      <c r="T86" s="28"/>
      <c r="U86" s="28"/>
      <c r="V86" s="316"/>
      <c r="W86" s="679">
        <f t="shared" si="43"/>
        <v>1.0530211277082493</v>
      </c>
      <c r="X86" s="348" t="str">
        <f t="shared" si="65"/>
        <v>-</v>
      </c>
      <c r="Y86" s="100"/>
      <c r="Z86" s="100"/>
      <c r="AA86" s="100"/>
      <c r="AB86" s="100"/>
      <c r="AC86" s="100"/>
    </row>
    <row r="87" spans="1:29" s="117" customFormat="1" ht="13.8" x14ac:dyDescent="0.25">
      <c r="A87" s="60"/>
      <c r="B87" s="144" t="s">
        <v>375</v>
      </c>
      <c r="C87" s="26">
        <f>SUM(D87:L87)</f>
        <v>38616</v>
      </c>
      <c r="D87" s="26">
        <f t="shared" ref="D87:L87" si="85">SUM(D89:D92)</f>
        <v>0</v>
      </c>
      <c r="E87" s="26">
        <f t="shared" si="85"/>
        <v>0</v>
      </c>
      <c r="F87" s="26">
        <f t="shared" si="85"/>
        <v>0</v>
      </c>
      <c r="G87" s="26">
        <f t="shared" si="85"/>
        <v>0</v>
      </c>
      <c r="H87" s="26">
        <f t="shared" si="85"/>
        <v>0</v>
      </c>
      <c r="I87" s="26">
        <f t="shared" si="85"/>
        <v>38616</v>
      </c>
      <c r="J87" s="26">
        <f t="shared" si="85"/>
        <v>0</v>
      </c>
      <c r="K87" s="26">
        <f t="shared" si="85"/>
        <v>0</v>
      </c>
      <c r="L87" s="326">
        <f t="shared" si="85"/>
        <v>0</v>
      </c>
      <c r="M87" s="26">
        <f t="shared" si="84"/>
        <v>27512</v>
      </c>
      <c r="N87" s="26">
        <f t="shared" ref="N87:V87" si="86">SUM(N89:N92)</f>
        <v>0</v>
      </c>
      <c r="O87" s="26">
        <f t="shared" si="86"/>
        <v>0</v>
      </c>
      <c r="P87" s="26">
        <f t="shared" si="86"/>
        <v>0</v>
      </c>
      <c r="Q87" s="26">
        <f t="shared" si="86"/>
        <v>0</v>
      </c>
      <c r="R87" s="26">
        <f t="shared" si="86"/>
        <v>0</v>
      </c>
      <c r="S87" s="26">
        <f t="shared" si="86"/>
        <v>27512</v>
      </c>
      <c r="T87" s="26">
        <f t="shared" si="86"/>
        <v>0</v>
      </c>
      <c r="U87" s="26">
        <f t="shared" si="86"/>
        <v>0</v>
      </c>
      <c r="V87" s="326">
        <f t="shared" si="86"/>
        <v>0</v>
      </c>
      <c r="W87" s="682">
        <f t="shared" si="43"/>
        <v>0.71245079759685104</v>
      </c>
      <c r="X87" s="348" t="str">
        <f t="shared" si="65"/>
        <v>-</v>
      </c>
      <c r="Y87" s="116"/>
      <c r="Z87" s="116"/>
      <c r="AA87" s="116"/>
      <c r="AB87" s="116"/>
      <c r="AC87" s="116"/>
    </row>
    <row r="88" spans="1:29" s="147" customFormat="1" ht="14.4" thickBot="1" x14ac:dyDescent="0.3">
      <c r="A88" s="61"/>
      <c r="B88" s="145" t="s">
        <v>376</v>
      </c>
      <c r="C88" s="126">
        <f>C86-C87</f>
        <v>80280</v>
      </c>
      <c r="D88" s="126">
        <f t="shared" ref="D88:L88" si="87">D86-D87</f>
        <v>0</v>
      </c>
      <c r="E88" s="126">
        <f t="shared" si="87"/>
        <v>0</v>
      </c>
      <c r="F88" s="126">
        <f>F86-F87</f>
        <v>0</v>
      </c>
      <c r="G88" s="126">
        <f t="shared" si="87"/>
        <v>0</v>
      </c>
      <c r="H88" s="126">
        <f>H86-H87</f>
        <v>0</v>
      </c>
      <c r="I88" s="126">
        <f t="shared" si="87"/>
        <v>80280</v>
      </c>
      <c r="J88" s="126">
        <f>J86-J87</f>
        <v>0</v>
      </c>
      <c r="K88" s="126">
        <f>K86-K87</f>
        <v>0</v>
      </c>
      <c r="L88" s="327">
        <f t="shared" si="87"/>
        <v>0</v>
      </c>
      <c r="M88" s="126">
        <f t="shared" ref="M88:V88" si="88">M86-M87</f>
        <v>97688</v>
      </c>
      <c r="N88" s="126">
        <f t="shared" si="88"/>
        <v>0</v>
      </c>
      <c r="O88" s="126">
        <f t="shared" si="88"/>
        <v>0</v>
      </c>
      <c r="P88" s="126">
        <f t="shared" si="88"/>
        <v>0</v>
      </c>
      <c r="Q88" s="126">
        <f t="shared" si="88"/>
        <v>0</v>
      </c>
      <c r="R88" s="126">
        <f t="shared" si="88"/>
        <v>0</v>
      </c>
      <c r="S88" s="126">
        <f t="shared" si="88"/>
        <v>97688</v>
      </c>
      <c r="T88" s="126">
        <f t="shared" si="88"/>
        <v>0</v>
      </c>
      <c r="U88" s="126">
        <f t="shared" si="88"/>
        <v>0</v>
      </c>
      <c r="V88" s="327">
        <f t="shared" si="88"/>
        <v>0</v>
      </c>
      <c r="W88" s="673">
        <f t="shared" si="43"/>
        <v>1.2168410563029397</v>
      </c>
      <c r="X88" s="348" t="str">
        <f t="shared" si="65"/>
        <v>-</v>
      </c>
      <c r="Y88" s="146"/>
      <c r="Z88" s="146"/>
      <c r="AA88" s="146"/>
      <c r="AB88" s="146"/>
      <c r="AC88" s="146"/>
    </row>
    <row r="89" spans="1:29" s="101" customFormat="1" ht="15.75" customHeight="1" x14ac:dyDescent="0.25">
      <c r="A89" s="62">
        <v>1</v>
      </c>
      <c r="B89" s="148" t="s">
        <v>28</v>
      </c>
      <c r="C89" s="27">
        <f t="shared" si="61"/>
        <v>7667</v>
      </c>
      <c r="D89" s="27"/>
      <c r="E89" s="27"/>
      <c r="F89" s="27"/>
      <c r="G89" s="27"/>
      <c r="H89" s="27"/>
      <c r="I89" s="27">
        <v>7667</v>
      </c>
      <c r="J89" s="27"/>
      <c r="K89" s="27"/>
      <c r="L89" s="328"/>
      <c r="M89" s="27">
        <f t="shared" ref="M89:M94" si="89">SUM(N89:V89)</f>
        <v>16836</v>
      </c>
      <c r="N89" s="27"/>
      <c r="O89" s="27"/>
      <c r="P89" s="27"/>
      <c r="Q89" s="27"/>
      <c r="R89" s="27"/>
      <c r="S89" s="27">
        <v>16836</v>
      </c>
      <c r="T89" s="27"/>
      <c r="U89" s="27"/>
      <c r="V89" s="328"/>
      <c r="W89" s="27">
        <f t="shared" si="43"/>
        <v>2.1959045258901786</v>
      </c>
      <c r="X89" s="348" t="str">
        <f t="shared" si="65"/>
        <v>-</v>
      </c>
      <c r="Y89" s="100"/>
      <c r="Z89" s="100"/>
      <c r="AA89" s="100"/>
      <c r="AB89" s="100"/>
      <c r="AC89" s="100"/>
    </row>
    <row r="90" spans="1:29" s="101" customFormat="1" ht="13.8" x14ac:dyDescent="0.25">
      <c r="A90" s="63">
        <v>2</v>
      </c>
      <c r="B90" s="137" t="s">
        <v>13</v>
      </c>
      <c r="C90" s="11">
        <f t="shared" si="61"/>
        <v>1250</v>
      </c>
      <c r="D90" s="11"/>
      <c r="E90" s="11"/>
      <c r="F90" s="11"/>
      <c r="G90" s="11"/>
      <c r="H90" s="11"/>
      <c r="I90" s="11">
        <v>1250</v>
      </c>
      <c r="J90" s="11"/>
      <c r="K90" s="11"/>
      <c r="L90" s="319"/>
      <c r="M90" s="11">
        <f t="shared" si="89"/>
        <v>2711</v>
      </c>
      <c r="N90" s="11"/>
      <c r="O90" s="11"/>
      <c r="P90" s="11"/>
      <c r="Q90" s="11"/>
      <c r="R90" s="11"/>
      <c r="S90" s="11">
        <v>2711</v>
      </c>
      <c r="T90" s="11"/>
      <c r="U90" s="11"/>
      <c r="V90" s="319"/>
      <c r="W90" s="11">
        <f t="shared" si="43"/>
        <v>2.1688000000000001</v>
      </c>
      <c r="X90" s="348" t="str">
        <f t="shared" si="65"/>
        <v>-</v>
      </c>
      <c r="Y90" s="100"/>
      <c r="Z90" s="100"/>
      <c r="AA90" s="100"/>
      <c r="AB90" s="100"/>
      <c r="AC90" s="100"/>
    </row>
    <row r="91" spans="1:29" s="101" customFormat="1" ht="13.8" x14ac:dyDescent="0.25">
      <c r="A91" s="63">
        <v>3</v>
      </c>
      <c r="B91" s="137" t="s">
        <v>14</v>
      </c>
      <c r="C91" s="11">
        <f t="shared" si="61"/>
        <v>0</v>
      </c>
      <c r="D91" s="11"/>
      <c r="E91" s="11"/>
      <c r="F91" s="11"/>
      <c r="G91" s="11"/>
      <c r="H91" s="11"/>
      <c r="I91" s="11"/>
      <c r="J91" s="11"/>
      <c r="K91" s="11"/>
      <c r="L91" s="319"/>
      <c r="M91" s="11">
        <f t="shared" si="89"/>
        <v>0</v>
      </c>
      <c r="N91" s="11"/>
      <c r="O91" s="11"/>
      <c r="P91" s="11"/>
      <c r="Q91" s="11"/>
      <c r="R91" s="11"/>
      <c r="S91" s="11"/>
      <c r="T91" s="11"/>
      <c r="U91" s="11"/>
      <c r="V91" s="319"/>
      <c r="W91" s="11" t="str">
        <f t="shared" si="43"/>
        <v>-</v>
      </c>
      <c r="X91" s="348" t="str">
        <f t="shared" si="65"/>
        <v>-</v>
      </c>
      <c r="Y91" s="100"/>
      <c r="Z91" s="100"/>
      <c r="AA91" s="100"/>
      <c r="AB91" s="100"/>
      <c r="AC91" s="100"/>
    </row>
    <row r="92" spans="1:29" s="101" customFormat="1" ht="14.4" thickBot="1" x14ac:dyDescent="0.3">
      <c r="A92" s="64">
        <v>4</v>
      </c>
      <c r="B92" s="149" t="s">
        <v>22</v>
      </c>
      <c r="C92" s="29">
        <f t="shared" si="61"/>
        <v>29699</v>
      </c>
      <c r="D92" s="29"/>
      <c r="E92" s="29"/>
      <c r="F92" s="29"/>
      <c r="G92" s="29"/>
      <c r="H92" s="29"/>
      <c r="I92" s="29">
        <v>29699</v>
      </c>
      <c r="J92" s="29"/>
      <c r="K92" s="29"/>
      <c r="L92" s="329"/>
      <c r="M92" s="29">
        <f t="shared" si="89"/>
        <v>7965</v>
      </c>
      <c r="N92" s="29"/>
      <c r="O92" s="29"/>
      <c r="P92" s="29"/>
      <c r="Q92" s="29"/>
      <c r="R92" s="29"/>
      <c r="S92" s="29">
        <v>7965</v>
      </c>
      <c r="T92" s="29"/>
      <c r="U92" s="29"/>
      <c r="V92" s="329"/>
      <c r="W92" s="29">
        <f t="shared" si="43"/>
        <v>0.2681908481767063</v>
      </c>
      <c r="X92" s="348" t="str">
        <f t="shared" si="65"/>
        <v>-</v>
      </c>
      <c r="Y92" s="100"/>
      <c r="Z92" s="100"/>
      <c r="AA92" s="100"/>
      <c r="AB92" s="100"/>
      <c r="AC92" s="100"/>
    </row>
    <row r="93" spans="1:29" s="101" customFormat="1" ht="13.8" x14ac:dyDescent="0.25">
      <c r="A93" s="54" t="s">
        <v>173</v>
      </c>
      <c r="B93" s="150" t="s">
        <v>386</v>
      </c>
      <c r="C93" s="28">
        <f t="shared" si="61"/>
        <v>47946</v>
      </c>
      <c r="D93" s="28">
        <v>2046</v>
      </c>
      <c r="E93" s="28"/>
      <c r="F93" s="28"/>
      <c r="G93" s="28"/>
      <c r="H93" s="28"/>
      <c r="I93" s="28">
        <v>45900</v>
      </c>
      <c r="J93" s="28"/>
      <c r="K93" s="28"/>
      <c r="L93" s="330"/>
      <c r="M93" s="28">
        <f t="shared" si="89"/>
        <v>46413</v>
      </c>
      <c r="N93" s="28">
        <v>3213</v>
      </c>
      <c r="O93" s="28">
        <v>0</v>
      </c>
      <c r="P93" s="28"/>
      <c r="Q93" s="28"/>
      <c r="R93" s="28"/>
      <c r="S93" s="28">
        <v>43200</v>
      </c>
      <c r="T93" s="28"/>
      <c r="U93" s="28"/>
      <c r="V93" s="330"/>
      <c r="W93" s="679">
        <f t="shared" si="43"/>
        <v>0.96802652984607684</v>
      </c>
      <c r="X93" s="348">
        <f t="shared" si="65"/>
        <v>1.5703812316715542</v>
      </c>
      <c r="Y93" s="100"/>
      <c r="Z93" s="100"/>
      <c r="AA93" s="100"/>
      <c r="AB93" s="100"/>
      <c r="AC93" s="100"/>
    </row>
    <row r="94" spans="1:29" s="117" customFormat="1" ht="15" customHeight="1" x14ac:dyDescent="0.25">
      <c r="A94" s="60"/>
      <c r="B94" s="151" t="s">
        <v>387</v>
      </c>
      <c r="C94" s="26">
        <f t="shared" si="61"/>
        <v>2046</v>
      </c>
      <c r="D94" s="26">
        <f t="shared" ref="D94:L94" si="90">SUM(D96:D99)</f>
        <v>2046</v>
      </c>
      <c r="E94" s="26">
        <f t="shared" si="90"/>
        <v>0</v>
      </c>
      <c r="F94" s="26">
        <f t="shared" si="90"/>
        <v>0</v>
      </c>
      <c r="G94" s="26">
        <f t="shared" si="90"/>
        <v>0</v>
      </c>
      <c r="H94" s="26">
        <f t="shared" si="90"/>
        <v>0</v>
      </c>
      <c r="I94" s="26">
        <f t="shared" si="90"/>
        <v>0</v>
      </c>
      <c r="J94" s="26">
        <f t="shared" si="90"/>
        <v>0</v>
      </c>
      <c r="K94" s="26">
        <f t="shared" si="90"/>
        <v>0</v>
      </c>
      <c r="L94" s="326">
        <f t="shared" si="90"/>
        <v>0</v>
      </c>
      <c r="M94" s="26">
        <f t="shared" si="89"/>
        <v>34805</v>
      </c>
      <c r="N94" s="26">
        <f t="shared" ref="N94:V94" si="91">SUM(N96:N99)</f>
        <v>3213</v>
      </c>
      <c r="O94" s="26">
        <f t="shared" si="91"/>
        <v>0</v>
      </c>
      <c r="P94" s="26">
        <f t="shared" si="91"/>
        <v>0</v>
      </c>
      <c r="Q94" s="26">
        <f t="shared" si="91"/>
        <v>0</v>
      </c>
      <c r="R94" s="26">
        <f t="shared" si="91"/>
        <v>0</v>
      </c>
      <c r="S94" s="26">
        <f t="shared" si="91"/>
        <v>31592</v>
      </c>
      <c r="T94" s="26">
        <f t="shared" si="91"/>
        <v>0</v>
      </c>
      <c r="U94" s="26">
        <f t="shared" si="91"/>
        <v>0</v>
      </c>
      <c r="V94" s="326">
        <f t="shared" si="91"/>
        <v>0</v>
      </c>
      <c r="W94" s="682">
        <f t="shared" si="43"/>
        <v>17.011241446725318</v>
      </c>
      <c r="X94" s="348">
        <f t="shared" si="65"/>
        <v>1.5703812316715542</v>
      </c>
      <c r="Y94" s="116"/>
      <c r="Z94" s="116"/>
      <c r="AA94" s="116"/>
      <c r="AB94" s="116"/>
      <c r="AC94" s="116"/>
    </row>
    <row r="95" spans="1:29" s="117" customFormat="1" ht="15" customHeight="1" thickBot="1" x14ac:dyDescent="0.3">
      <c r="A95" s="55"/>
      <c r="B95" s="145" t="s">
        <v>388</v>
      </c>
      <c r="C95" s="126">
        <f>C93-C94</f>
        <v>45900</v>
      </c>
      <c r="D95" s="126">
        <f t="shared" ref="D95:L95" si="92">D93-D94</f>
        <v>0</v>
      </c>
      <c r="E95" s="126">
        <f t="shared" si="92"/>
        <v>0</v>
      </c>
      <c r="F95" s="126">
        <f>F93-F94</f>
        <v>0</v>
      </c>
      <c r="G95" s="126">
        <f t="shared" si="92"/>
        <v>0</v>
      </c>
      <c r="H95" s="126">
        <f>H93-H94</f>
        <v>0</v>
      </c>
      <c r="I95" s="126">
        <f t="shared" si="92"/>
        <v>45900</v>
      </c>
      <c r="J95" s="126">
        <f>J93-J94</f>
        <v>0</v>
      </c>
      <c r="K95" s="126">
        <f>K93-K94</f>
        <v>0</v>
      </c>
      <c r="L95" s="327">
        <f t="shared" si="92"/>
        <v>0</v>
      </c>
      <c r="M95" s="126">
        <f t="shared" ref="M95:V95" si="93">M93-M94</f>
        <v>11608</v>
      </c>
      <c r="N95" s="126">
        <f t="shared" si="93"/>
        <v>0</v>
      </c>
      <c r="O95" s="126">
        <f t="shared" si="93"/>
        <v>0</v>
      </c>
      <c r="P95" s="126">
        <f t="shared" si="93"/>
        <v>0</v>
      </c>
      <c r="Q95" s="126">
        <f t="shared" si="93"/>
        <v>0</v>
      </c>
      <c r="R95" s="126">
        <f t="shared" si="93"/>
        <v>0</v>
      </c>
      <c r="S95" s="126">
        <f t="shared" si="93"/>
        <v>11608</v>
      </c>
      <c r="T95" s="126">
        <f t="shared" si="93"/>
        <v>0</v>
      </c>
      <c r="U95" s="126">
        <f t="shared" si="93"/>
        <v>0</v>
      </c>
      <c r="V95" s="327">
        <f t="shared" si="93"/>
        <v>0</v>
      </c>
      <c r="W95" s="673">
        <f t="shared" si="43"/>
        <v>0.25289760348583878</v>
      </c>
      <c r="X95" s="348" t="str">
        <f t="shared" si="65"/>
        <v>-</v>
      </c>
      <c r="Y95" s="116"/>
      <c r="Z95" s="116"/>
      <c r="AA95" s="116"/>
      <c r="AB95" s="116"/>
      <c r="AC95" s="116"/>
    </row>
    <row r="96" spans="1:29" s="101" customFormat="1" ht="15.75" customHeight="1" x14ac:dyDescent="0.25">
      <c r="A96" s="62">
        <v>1</v>
      </c>
      <c r="B96" s="148" t="s">
        <v>28</v>
      </c>
      <c r="C96" s="27">
        <f t="shared" si="61"/>
        <v>0</v>
      </c>
      <c r="D96" s="27"/>
      <c r="E96" s="27"/>
      <c r="F96" s="27"/>
      <c r="G96" s="27"/>
      <c r="H96" s="27"/>
      <c r="I96" s="27"/>
      <c r="J96" s="27"/>
      <c r="K96" s="27"/>
      <c r="L96" s="328"/>
      <c r="M96" s="27">
        <f t="shared" ref="M96:M101" si="94">SUM(N96:V96)</f>
        <v>0</v>
      </c>
      <c r="N96" s="27"/>
      <c r="O96" s="27"/>
      <c r="P96" s="27"/>
      <c r="Q96" s="27"/>
      <c r="R96" s="27"/>
      <c r="S96" s="27"/>
      <c r="T96" s="27"/>
      <c r="U96" s="27"/>
      <c r="V96" s="328"/>
      <c r="W96" s="27" t="str">
        <f t="shared" si="43"/>
        <v>-</v>
      </c>
      <c r="X96" s="348" t="str">
        <f t="shared" si="65"/>
        <v>-</v>
      </c>
      <c r="Y96" s="100"/>
      <c r="Z96" s="100"/>
      <c r="AA96" s="100"/>
      <c r="AB96" s="100"/>
      <c r="AC96" s="100"/>
    </row>
    <row r="97" spans="1:29" s="101" customFormat="1" ht="15.75" customHeight="1" x14ac:dyDescent="0.25">
      <c r="A97" s="62">
        <v>2</v>
      </c>
      <c r="B97" s="148" t="s">
        <v>13</v>
      </c>
      <c r="C97" s="27">
        <f t="shared" si="61"/>
        <v>0</v>
      </c>
      <c r="D97" s="27"/>
      <c r="E97" s="27"/>
      <c r="F97" s="27"/>
      <c r="G97" s="27"/>
      <c r="H97" s="27"/>
      <c r="I97" s="27"/>
      <c r="J97" s="27"/>
      <c r="K97" s="27"/>
      <c r="L97" s="328"/>
      <c r="M97" s="27">
        <f t="shared" si="94"/>
        <v>0</v>
      </c>
      <c r="N97" s="27"/>
      <c r="O97" s="27"/>
      <c r="P97" s="27"/>
      <c r="Q97" s="27"/>
      <c r="R97" s="27"/>
      <c r="S97" s="27"/>
      <c r="T97" s="27"/>
      <c r="U97" s="27"/>
      <c r="V97" s="328"/>
      <c r="W97" s="27" t="str">
        <f t="shared" si="43"/>
        <v>-</v>
      </c>
      <c r="X97" s="348" t="str">
        <f t="shared" si="65"/>
        <v>-</v>
      </c>
      <c r="Y97" s="100"/>
      <c r="Z97" s="100"/>
      <c r="AA97" s="100"/>
      <c r="AB97" s="100"/>
      <c r="AC97" s="100"/>
    </row>
    <row r="98" spans="1:29" s="101" customFormat="1" ht="15.75" customHeight="1" x14ac:dyDescent="0.25">
      <c r="A98" s="62">
        <v>3</v>
      </c>
      <c r="B98" s="148" t="s">
        <v>14</v>
      </c>
      <c r="C98" s="27">
        <f t="shared" si="61"/>
        <v>0</v>
      </c>
      <c r="D98" s="27"/>
      <c r="E98" s="27"/>
      <c r="F98" s="27"/>
      <c r="G98" s="27"/>
      <c r="H98" s="27"/>
      <c r="I98" s="27"/>
      <c r="J98" s="27"/>
      <c r="K98" s="27"/>
      <c r="L98" s="328"/>
      <c r="M98" s="27">
        <f t="shared" si="94"/>
        <v>0</v>
      </c>
      <c r="N98" s="27"/>
      <c r="O98" s="27"/>
      <c r="P98" s="27"/>
      <c r="Q98" s="27"/>
      <c r="R98" s="27"/>
      <c r="S98" s="27"/>
      <c r="T98" s="27"/>
      <c r="U98" s="27"/>
      <c r="V98" s="328"/>
      <c r="W98" s="27" t="str">
        <f t="shared" si="43"/>
        <v>-</v>
      </c>
      <c r="X98" s="348" t="str">
        <f t="shared" si="65"/>
        <v>-</v>
      </c>
      <c r="Y98" s="100"/>
      <c r="Z98" s="100"/>
      <c r="AA98" s="100"/>
      <c r="AB98" s="100"/>
      <c r="AC98" s="100"/>
    </row>
    <row r="99" spans="1:29" s="101" customFormat="1" ht="15.75" customHeight="1" thickBot="1" x14ac:dyDescent="0.3">
      <c r="A99" s="64">
        <v>4</v>
      </c>
      <c r="B99" s="149" t="s">
        <v>22</v>
      </c>
      <c r="C99" s="29">
        <f t="shared" si="61"/>
        <v>2046</v>
      </c>
      <c r="D99" s="29">
        <v>2046</v>
      </c>
      <c r="E99" s="29"/>
      <c r="F99" s="29"/>
      <c r="G99" s="29"/>
      <c r="H99" s="29"/>
      <c r="I99" s="29"/>
      <c r="J99" s="29"/>
      <c r="K99" s="29"/>
      <c r="L99" s="329"/>
      <c r="M99" s="29">
        <f t="shared" si="94"/>
        <v>34805</v>
      </c>
      <c r="N99" s="29">
        <v>3213</v>
      </c>
      <c r="O99" s="29"/>
      <c r="P99" s="29"/>
      <c r="Q99" s="29"/>
      <c r="R99" s="29"/>
      <c r="S99" s="29">
        <v>31592</v>
      </c>
      <c r="T99" s="29"/>
      <c r="U99" s="29"/>
      <c r="V99" s="329"/>
      <c r="W99" s="29">
        <f t="shared" si="43"/>
        <v>17.011241446725318</v>
      </c>
      <c r="X99" s="348">
        <f t="shared" si="65"/>
        <v>1.5703812316715542</v>
      </c>
      <c r="Y99" s="100"/>
      <c r="Z99" s="100"/>
      <c r="AA99" s="100"/>
      <c r="AB99" s="100"/>
      <c r="AC99" s="100"/>
    </row>
    <row r="100" spans="1:29" s="117" customFormat="1" ht="13.8" x14ac:dyDescent="0.25">
      <c r="A100" s="310" t="s">
        <v>35</v>
      </c>
      <c r="B100" s="152" t="s">
        <v>190</v>
      </c>
      <c r="C100" s="311">
        <f t="shared" ref="C100:C153" si="95">SUM(D100:L100)</f>
        <v>137</v>
      </c>
      <c r="D100" s="311">
        <f t="shared" ref="D100:L101" si="96">D103+D110</f>
        <v>137</v>
      </c>
      <c r="E100" s="311">
        <f t="shared" si="96"/>
        <v>0</v>
      </c>
      <c r="F100" s="311">
        <f t="shared" si="96"/>
        <v>0</v>
      </c>
      <c r="G100" s="311">
        <f t="shared" si="96"/>
        <v>0</v>
      </c>
      <c r="H100" s="311">
        <f t="shared" si="96"/>
        <v>0</v>
      </c>
      <c r="I100" s="311">
        <f t="shared" si="96"/>
        <v>0</v>
      </c>
      <c r="J100" s="311">
        <f t="shared" si="96"/>
        <v>0</v>
      </c>
      <c r="K100" s="311">
        <f t="shared" si="96"/>
        <v>0</v>
      </c>
      <c r="L100" s="331">
        <f t="shared" si="96"/>
        <v>0</v>
      </c>
      <c r="M100" s="311">
        <f t="shared" si="94"/>
        <v>118</v>
      </c>
      <c r="N100" s="311">
        <f t="shared" ref="N100:V101" si="97">N103+N110</f>
        <v>118</v>
      </c>
      <c r="O100" s="311">
        <f t="shared" si="97"/>
        <v>0</v>
      </c>
      <c r="P100" s="311">
        <f t="shared" si="97"/>
        <v>0</v>
      </c>
      <c r="Q100" s="311">
        <f t="shared" si="97"/>
        <v>0</v>
      </c>
      <c r="R100" s="311">
        <f t="shared" si="97"/>
        <v>0</v>
      </c>
      <c r="S100" s="311">
        <f t="shared" si="97"/>
        <v>0</v>
      </c>
      <c r="T100" s="311">
        <f t="shared" si="97"/>
        <v>0</v>
      </c>
      <c r="U100" s="311">
        <f t="shared" si="97"/>
        <v>0</v>
      </c>
      <c r="V100" s="331">
        <f t="shared" si="97"/>
        <v>0</v>
      </c>
      <c r="W100" s="683">
        <f t="shared" si="43"/>
        <v>0.86131386861313863</v>
      </c>
      <c r="X100" s="348">
        <f t="shared" si="65"/>
        <v>0.86131386861313863</v>
      </c>
      <c r="Y100" s="116"/>
      <c r="Z100" s="116"/>
      <c r="AA100" s="116"/>
      <c r="AB100" s="116"/>
      <c r="AC100" s="116"/>
    </row>
    <row r="101" spans="1:29" s="117" customFormat="1" ht="13.8" x14ac:dyDescent="0.25">
      <c r="A101" s="65"/>
      <c r="B101" s="153" t="s">
        <v>191</v>
      </c>
      <c r="C101" s="154">
        <f t="shared" si="95"/>
        <v>137</v>
      </c>
      <c r="D101" s="154">
        <f t="shared" si="96"/>
        <v>137</v>
      </c>
      <c r="E101" s="154">
        <f t="shared" si="96"/>
        <v>0</v>
      </c>
      <c r="F101" s="154">
        <f t="shared" si="96"/>
        <v>0</v>
      </c>
      <c r="G101" s="154">
        <f t="shared" si="96"/>
        <v>0</v>
      </c>
      <c r="H101" s="154">
        <f t="shared" si="96"/>
        <v>0</v>
      </c>
      <c r="I101" s="154">
        <f t="shared" si="96"/>
        <v>0</v>
      </c>
      <c r="J101" s="154">
        <f t="shared" si="96"/>
        <v>0</v>
      </c>
      <c r="K101" s="154">
        <f t="shared" si="96"/>
        <v>0</v>
      </c>
      <c r="L101" s="332">
        <f t="shared" si="96"/>
        <v>0</v>
      </c>
      <c r="M101" s="154">
        <f t="shared" si="94"/>
        <v>118</v>
      </c>
      <c r="N101" s="154">
        <f t="shared" si="97"/>
        <v>118</v>
      </c>
      <c r="O101" s="154">
        <f t="shared" si="97"/>
        <v>0</v>
      </c>
      <c r="P101" s="154">
        <f t="shared" si="97"/>
        <v>0</v>
      </c>
      <c r="Q101" s="154">
        <f t="shared" si="97"/>
        <v>0</v>
      </c>
      <c r="R101" s="154">
        <f t="shared" si="97"/>
        <v>0</v>
      </c>
      <c r="S101" s="154">
        <f t="shared" si="97"/>
        <v>0</v>
      </c>
      <c r="T101" s="154">
        <f t="shared" si="97"/>
        <v>0</v>
      </c>
      <c r="U101" s="154">
        <f t="shared" si="97"/>
        <v>0</v>
      </c>
      <c r="V101" s="332">
        <f t="shared" si="97"/>
        <v>0</v>
      </c>
      <c r="W101" s="684">
        <f t="shared" si="43"/>
        <v>0.86131386861313863</v>
      </c>
      <c r="X101" s="348">
        <f t="shared" si="65"/>
        <v>0.86131386861313863</v>
      </c>
      <c r="Y101" s="116"/>
      <c r="Z101" s="116"/>
      <c r="AA101" s="116"/>
      <c r="AB101" s="116"/>
      <c r="AC101" s="116"/>
    </row>
    <row r="102" spans="1:29" s="117" customFormat="1" ht="14.4" thickBot="1" x14ac:dyDescent="0.3">
      <c r="A102" s="66"/>
      <c r="B102" s="120" t="s">
        <v>192</v>
      </c>
      <c r="C102" s="121">
        <f>C100-C101</f>
        <v>0</v>
      </c>
      <c r="D102" s="121">
        <f t="shared" ref="D102:L102" si="98">D100-D101</f>
        <v>0</v>
      </c>
      <c r="E102" s="121">
        <f t="shared" si="98"/>
        <v>0</v>
      </c>
      <c r="F102" s="121">
        <f>F100-F101</f>
        <v>0</v>
      </c>
      <c r="G102" s="121">
        <f t="shared" si="98"/>
        <v>0</v>
      </c>
      <c r="H102" s="121">
        <f>H100-H101</f>
        <v>0</v>
      </c>
      <c r="I102" s="121">
        <f t="shared" si="98"/>
        <v>0</v>
      </c>
      <c r="J102" s="121">
        <f>J100-J101</f>
        <v>0</v>
      </c>
      <c r="K102" s="121">
        <f>K100-K101</f>
        <v>0</v>
      </c>
      <c r="L102" s="333">
        <f t="shared" si="98"/>
        <v>0</v>
      </c>
      <c r="M102" s="121">
        <f t="shared" ref="M102:V102" si="99">M100-M101</f>
        <v>0</v>
      </c>
      <c r="N102" s="121">
        <f t="shared" si="99"/>
        <v>0</v>
      </c>
      <c r="O102" s="121">
        <f t="shared" si="99"/>
        <v>0</v>
      </c>
      <c r="P102" s="121">
        <f t="shared" si="99"/>
        <v>0</v>
      </c>
      <c r="Q102" s="121">
        <f t="shared" si="99"/>
        <v>0</v>
      </c>
      <c r="R102" s="121">
        <f t="shared" si="99"/>
        <v>0</v>
      </c>
      <c r="S102" s="121">
        <f t="shared" si="99"/>
        <v>0</v>
      </c>
      <c r="T102" s="121">
        <f t="shared" si="99"/>
        <v>0</v>
      </c>
      <c r="U102" s="121">
        <f t="shared" si="99"/>
        <v>0</v>
      </c>
      <c r="V102" s="333">
        <f t="shared" si="99"/>
        <v>0</v>
      </c>
      <c r="W102" s="673" t="str">
        <f t="shared" ref="W102:W165" si="100">IF(C102=0,"-",M102/C102)</f>
        <v>-</v>
      </c>
      <c r="X102" s="348" t="str">
        <f t="shared" si="65"/>
        <v>-</v>
      </c>
      <c r="Y102" s="116"/>
      <c r="Z102" s="116"/>
      <c r="AA102" s="116"/>
      <c r="AB102" s="116"/>
      <c r="AC102" s="116"/>
    </row>
    <row r="103" spans="1:29" s="117" customFormat="1" ht="13.8" x14ac:dyDescent="0.25">
      <c r="A103" s="54" t="s">
        <v>174</v>
      </c>
      <c r="B103" s="150" t="s">
        <v>283</v>
      </c>
      <c r="C103" s="28">
        <f t="shared" si="95"/>
        <v>0</v>
      </c>
      <c r="D103" s="28"/>
      <c r="E103" s="28"/>
      <c r="F103" s="28"/>
      <c r="G103" s="28"/>
      <c r="H103" s="28"/>
      <c r="I103" s="28"/>
      <c r="J103" s="28"/>
      <c r="K103" s="28"/>
      <c r="L103" s="330"/>
      <c r="M103" s="28">
        <f>SUM(N103:V103)</f>
        <v>0</v>
      </c>
      <c r="N103" s="28"/>
      <c r="O103" s="28"/>
      <c r="P103" s="28"/>
      <c r="Q103" s="28"/>
      <c r="R103" s="28"/>
      <c r="S103" s="28"/>
      <c r="T103" s="28"/>
      <c r="U103" s="28"/>
      <c r="V103" s="330"/>
      <c r="W103" s="679" t="str">
        <f t="shared" si="100"/>
        <v>-</v>
      </c>
      <c r="X103" s="348" t="str">
        <f t="shared" si="65"/>
        <v>-</v>
      </c>
      <c r="Y103" s="116"/>
      <c r="Z103" s="116"/>
      <c r="AA103" s="116"/>
      <c r="AB103" s="116"/>
      <c r="AC103" s="116"/>
    </row>
    <row r="104" spans="1:29" s="117" customFormat="1" ht="13.8" x14ac:dyDescent="0.25">
      <c r="A104" s="54"/>
      <c r="B104" s="150" t="s">
        <v>284</v>
      </c>
      <c r="C104" s="28">
        <f t="shared" si="95"/>
        <v>0</v>
      </c>
      <c r="D104" s="28">
        <f t="shared" ref="D104:L104" si="101">SUM(D106:D109)</f>
        <v>0</v>
      </c>
      <c r="E104" s="28">
        <f t="shared" si="101"/>
        <v>0</v>
      </c>
      <c r="F104" s="28">
        <f t="shared" si="101"/>
        <v>0</v>
      </c>
      <c r="G104" s="28">
        <f t="shared" si="101"/>
        <v>0</v>
      </c>
      <c r="H104" s="28">
        <f t="shared" si="101"/>
        <v>0</v>
      </c>
      <c r="I104" s="28">
        <f t="shared" si="101"/>
        <v>0</v>
      </c>
      <c r="J104" s="28">
        <f t="shared" si="101"/>
        <v>0</v>
      </c>
      <c r="K104" s="28">
        <f t="shared" si="101"/>
        <v>0</v>
      </c>
      <c r="L104" s="330">
        <f t="shared" si="101"/>
        <v>0</v>
      </c>
      <c r="M104" s="28">
        <f>SUM(N104:V104)</f>
        <v>0</v>
      </c>
      <c r="N104" s="28">
        <f t="shared" ref="N104:V104" si="102">SUM(N106:N109)</f>
        <v>0</v>
      </c>
      <c r="O104" s="28">
        <f t="shared" si="102"/>
        <v>0</v>
      </c>
      <c r="P104" s="28">
        <f t="shared" si="102"/>
        <v>0</v>
      </c>
      <c r="Q104" s="28">
        <f t="shared" si="102"/>
        <v>0</v>
      </c>
      <c r="R104" s="28">
        <f t="shared" si="102"/>
        <v>0</v>
      </c>
      <c r="S104" s="28">
        <f t="shared" si="102"/>
        <v>0</v>
      </c>
      <c r="T104" s="28">
        <f t="shared" si="102"/>
        <v>0</v>
      </c>
      <c r="U104" s="28">
        <f t="shared" si="102"/>
        <v>0</v>
      </c>
      <c r="V104" s="330">
        <f t="shared" si="102"/>
        <v>0</v>
      </c>
      <c r="W104" s="679" t="str">
        <f t="shared" si="100"/>
        <v>-</v>
      </c>
      <c r="X104" s="348" t="str">
        <f t="shared" si="65"/>
        <v>-</v>
      </c>
      <c r="Y104" s="116"/>
      <c r="Z104" s="116"/>
      <c r="AA104" s="116"/>
      <c r="AB104" s="116"/>
      <c r="AC104" s="116"/>
    </row>
    <row r="105" spans="1:29" s="117" customFormat="1" ht="14.4" thickBot="1" x14ac:dyDescent="0.3">
      <c r="A105" s="55"/>
      <c r="B105" s="156" t="s">
        <v>285</v>
      </c>
      <c r="C105" s="157">
        <f>C103-C104</f>
        <v>0</v>
      </c>
      <c r="D105" s="157">
        <f t="shared" ref="D105:L105" si="103">D103-D104</f>
        <v>0</v>
      </c>
      <c r="E105" s="157">
        <f t="shared" si="103"/>
        <v>0</v>
      </c>
      <c r="F105" s="157">
        <f>F103-F104</f>
        <v>0</v>
      </c>
      <c r="G105" s="157">
        <f t="shared" si="103"/>
        <v>0</v>
      </c>
      <c r="H105" s="157">
        <f>H103-H104</f>
        <v>0</v>
      </c>
      <c r="I105" s="157">
        <f t="shared" si="103"/>
        <v>0</v>
      </c>
      <c r="J105" s="157">
        <f>J103-J104</f>
        <v>0</v>
      </c>
      <c r="K105" s="157">
        <f>K103-K104</f>
        <v>0</v>
      </c>
      <c r="L105" s="334">
        <f t="shared" si="103"/>
        <v>0</v>
      </c>
      <c r="M105" s="157">
        <f t="shared" ref="M105:V105" si="104">M103-M104</f>
        <v>0</v>
      </c>
      <c r="N105" s="157">
        <f t="shared" si="104"/>
        <v>0</v>
      </c>
      <c r="O105" s="157">
        <f t="shared" si="104"/>
        <v>0</v>
      </c>
      <c r="P105" s="157">
        <f t="shared" si="104"/>
        <v>0</v>
      </c>
      <c r="Q105" s="157">
        <f t="shared" si="104"/>
        <v>0</v>
      </c>
      <c r="R105" s="157">
        <f t="shared" si="104"/>
        <v>0</v>
      </c>
      <c r="S105" s="157">
        <f t="shared" si="104"/>
        <v>0</v>
      </c>
      <c r="T105" s="157">
        <f t="shared" si="104"/>
        <v>0</v>
      </c>
      <c r="U105" s="157">
        <f t="shared" si="104"/>
        <v>0</v>
      </c>
      <c r="V105" s="334">
        <f t="shared" si="104"/>
        <v>0</v>
      </c>
      <c r="W105" s="685" t="str">
        <f t="shared" si="100"/>
        <v>-</v>
      </c>
      <c r="X105" s="348" t="str">
        <f t="shared" si="65"/>
        <v>-</v>
      </c>
      <c r="Y105" s="116"/>
      <c r="Z105" s="116"/>
      <c r="AA105" s="116"/>
      <c r="AB105" s="116"/>
      <c r="AC105" s="116"/>
    </row>
    <row r="106" spans="1:29" s="101" customFormat="1" ht="15.75" customHeight="1" x14ac:dyDescent="0.25">
      <c r="A106" s="62">
        <v>1</v>
      </c>
      <c r="B106" s="148" t="s">
        <v>28</v>
      </c>
      <c r="C106" s="27">
        <f t="shared" si="95"/>
        <v>0</v>
      </c>
      <c r="D106" s="27"/>
      <c r="E106" s="27"/>
      <c r="F106" s="27"/>
      <c r="G106" s="27"/>
      <c r="H106" s="27"/>
      <c r="I106" s="27"/>
      <c r="J106" s="27"/>
      <c r="K106" s="27"/>
      <c r="L106" s="328"/>
      <c r="M106" s="27">
        <f t="shared" ref="M106:M111" si="105">SUM(N106:V106)</f>
        <v>0</v>
      </c>
      <c r="N106" s="27"/>
      <c r="O106" s="27"/>
      <c r="P106" s="27"/>
      <c r="Q106" s="27"/>
      <c r="R106" s="27"/>
      <c r="S106" s="27"/>
      <c r="T106" s="27"/>
      <c r="U106" s="27"/>
      <c r="V106" s="328"/>
      <c r="W106" s="27" t="str">
        <f t="shared" si="100"/>
        <v>-</v>
      </c>
      <c r="X106" s="348" t="str">
        <f t="shared" si="65"/>
        <v>-</v>
      </c>
      <c r="Y106" s="100"/>
      <c r="Z106" s="100"/>
      <c r="AA106" s="100"/>
      <c r="AB106" s="100"/>
      <c r="AC106" s="100"/>
    </row>
    <row r="107" spans="1:29" s="101" customFormat="1" ht="13.8" x14ac:dyDescent="0.25">
      <c r="A107" s="63">
        <v>2</v>
      </c>
      <c r="B107" s="137" t="s">
        <v>13</v>
      </c>
      <c r="C107" s="11">
        <f t="shared" si="95"/>
        <v>0</v>
      </c>
      <c r="D107" s="11"/>
      <c r="E107" s="11"/>
      <c r="F107" s="11"/>
      <c r="G107" s="11"/>
      <c r="H107" s="11"/>
      <c r="I107" s="11"/>
      <c r="J107" s="11"/>
      <c r="K107" s="11"/>
      <c r="L107" s="319"/>
      <c r="M107" s="11">
        <f t="shared" si="105"/>
        <v>0</v>
      </c>
      <c r="N107" s="11"/>
      <c r="O107" s="11"/>
      <c r="P107" s="11"/>
      <c r="Q107" s="11"/>
      <c r="R107" s="11"/>
      <c r="S107" s="11"/>
      <c r="T107" s="11"/>
      <c r="U107" s="11"/>
      <c r="V107" s="319"/>
      <c r="W107" s="11" t="str">
        <f t="shared" si="100"/>
        <v>-</v>
      </c>
      <c r="X107" s="348" t="str">
        <f t="shared" si="65"/>
        <v>-</v>
      </c>
      <c r="Y107" s="100"/>
      <c r="Z107" s="100"/>
      <c r="AA107" s="100"/>
      <c r="AB107" s="100"/>
      <c r="AC107" s="100"/>
    </row>
    <row r="108" spans="1:29" s="101" customFormat="1" ht="13.8" x14ac:dyDescent="0.25">
      <c r="A108" s="63">
        <v>3</v>
      </c>
      <c r="B108" s="137" t="s">
        <v>14</v>
      </c>
      <c r="C108" s="11">
        <f t="shared" si="95"/>
        <v>0</v>
      </c>
      <c r="D108" s="11"/>
      <c r="E108" s="11"/>
      <c r="F108" s="11"/>
      <c r="G108" s="11"/>
      <c r="H108" s="11"/>
      <c r="I108" s="11"/>
      <c r="J108" s="11"/>
      <c r="K108" s="11"/>
      <c r="L108" s="319"/>
      <c r="M108" s="11">
        <f t="shared" si="105"/>
        <v>0</v>
      </c>
      <c r="N108" s="11"/>
      <c r="O108" s="11"/>
      <c r="P108" s="11"/>
      <c r="Q108" s="11"/>
      <c r="R108" s="11"/>
      <c r="S108" s="11"/>
      <c r="T108" s="11"/>
      <c r="U108" s="11"/>
      <c r="V108" s="319"/>
      <c r="W108" s="11" t="str">
        <f t="shared" si="100"/>
        <v>-</v>
      </c>
      <c r="X108" s="348" t="str">
        <f t="shared" si="65"/>
        <v>-</v>
      </c>
      <c r="Y108" s="100"/>
      <c r="Z108" s="100"/>
      <c r="AA108" s="100"/>
      <c r="AB108" s="100"/>
      <c r="AC108" s="100"/>
    </row>
    <row r="109" spans="1:29" s="101" customFormat="1" ht="14.4" thickBot="1" x14ac:dyDescent="0.3">
      <c r="A109" s="64">
        <v>4</v>
      </c>
      <c r="B109" s="149" t="s">
        <v>22</v>
      </c>
      <c r="C109" s="29">
        <f t="shared" si="95"/>
        <v>0</v>
      </c>
      <c r="D109" s="29"/>
      <c r="E109" s="29"/>
      <c r="F109" s="29"/>
      <c r="G109" s="29"/>
      <c r="H109" s="29"/>
      <c r="I109" s="29"/>
      <c r="J109" s="29"/>
      <c r="K109" s="29"/>
      <c r="L109" s="329"/>
      <c r="M109" s="29">
        <f t="shared" si="105"/>
        <v>0</v>
      </c>
      <c r="N109" s="29"/>
      <c r="O109" s="29"/>
      <c r="P109" s="29"/>
      <c r="Q109" s="29"/>
      <c r="R109" s="29"/>
      <c r="S109" s="29"/>
      <c r="T109" s="29"/>
      <c r="U109" s="29"/>
      <c r="V109" s="329"/>
      <c r="W109" s="29" t="str">
        <f t="shared" si="100"/>
        <v>-</v>
      </c>
      <c r="X109" s="348" t="str">
        <f t="shared" si="65"/>
        <v>-</v>
      </c>
      <c r="Y109" s="100"/>
      <c r="Z109" s="100"/>
      <c r="AA109" s="100"/>
      <c r="AB109" s="100"/>
      <c r="AC109" s="100"/>
    </row>
    <row r="110" spans="1:29" s="117" customFormat="1" ht="13.8" x14ac:dyDescent="0.25">
      <c r="A110" s="54" t="s">
        <v>175</v>
      </c>
      <c r="B110" s="150" t="s">
        <v>286</v>
      </c>
      <c r="C110" s="28">
        <f t="shared" si="95"/>
        <v>137</v>
      </c>
      <c r="D110" s="28">
        <v>137</v>
      </c>
      <c r="E110" s="28"/>
      <c r="F110" s="28"/>
      <c r="G110" s="28"/>
      <c r="H110" s="28"/>
      <c r="I110" s="28"/>
      <c r="J110" s="28"/>
      <c r="K110" s="28"/>
      <c r="L110" s="330"/>
      <c r="M110" s="28">
        <f t="shared" si="105"/>
        <v>118</v>
      </c>
      <c r="N110" s="28">
        <v>118</v>
      </c>
      <c r="O110" s="28">
        <v>0</v>
      </c>
      <c r="P110" s="28"/>
      <c r="Q110" s="28"/>
      <c r="R110" s="28"/>
      <c r="S110" s="28"/>
      <c r="T110" s="28"/>
      <c r="U110" s="28"/>
      <c r="V110" s="330"/>
      <c r="W110" s="679">
        <f t="shared" si="100"/>
        <v>0.86131386861313863</v>
      </c>
      <c r="X110" s="348">
        <f t="shared" si="65"/>
        <v>0.86131386861313863</v>
      </c>
      <c r="Y110" s="116"/>
      <c r="Z110" s="116"/>
      <c r="AA110" s="116"/>
      <c r="AB110" s="116"/>
      <c r="AC110" s="116"/>
    </row>
    <row r="111" spans="1:29" s="117" customFormat="1" ht="13.8" x14ac:dyDescent="0.25">
      <c r="A111" s="60"/>
      <c r="B111" s="151" t="s">
        <v>287</v>
      </c>
      <c r="C111" s="26">
        <f t="shared" si="95"/>
        <v>137</v>
      </c>
      <c r="D111" s="26">
        <f t="shared" ref="D111:L111" si="106">SUM(D113:D117)</f>
        <v>137</v>
      </c>
      <c r="E111" s="26">
        <f t="shared" si="106"/>
        <v>0</v>
      </c>
      <c r="F111" s="26">
        <f t="shared" si="106"/>
        <v>0</v>
      </c>
      <c r="G111" s="26">
        <f t="shared" si="106"/>
        <v>0</v>
      </c>
      <c r="H111" s="26">
        <f t="shared" si="106"/>
        <v>0</v>
      </c>
      <c r="I111" s="26">
        <f t="shared" si="106"/>
        <v>0</v>
      </c>
      <c r="J111" s="26">
        <f t="shared" si="106"/>
        <v>0</v>
      </c>
      <c r="K111" s="26">
        <f t="shared" si="106"/>
        <v>0</v>
      </c>
      <c r="L111" s="326">
        <f t="shared" si="106"/>
        <v>0</v>
      </c>
      <c r="M111" s="26">
        <f t="shared" si="105"/>
        <v>118</v>
      </c>
      <c r="N111" s="26">
        <f t="shared" ref="N111:V111" si="107">SUM(N113:N117)</f>
        <v>118</v>
      </c>
      <c r="O111" s="26">
        <v>0</v>
      </c>
      <c r="P111" s="26">
        <f t="shared" si="107"/>
        <v>0</v>
      </c>
      <c r="Q111" s="26">
        <f t="shared" si="107"/>
        <v>0</v>
      </c>
      <c r="R111" s="26">
        <f t="shared" si="107"/>
        <v>0</v>
      </c>
      <c r="S111" s="26">
        <f t="shared" si="107"/>
        <v>0</v>
      </c>
      <c r="T111" s="26">
        <f t="shared" si="107"/>
        <v>0</v>
      </c>
      <c r="U111" s="26">
        <f t="shared" si="107"/>
        <v>0</v>
      </c>
      <c r="V111" s="326">
        <f t="shared" si="107"/>
        <v>0</v>
      </c>
      <c r="W111" s="682">
        <f t="shared" si="100"/>
        <v>0.86131386861313863</v>
      </c>
      <c r="X111" s="348">
        <f t="shared" ref="X111:X174" si="108">IF(D111=0,"-",N111/D111)</f>
        <v>0.86131386861313863</v>
      </c>
      <c r="Y111" s="116"/>
      <c r="Z111" s="116"/>
      <c r="AA111" s="116"/>
      <c r="AB111" s="116"/>
      <c r="AC111" s="116"/>
    </row>
    <row r="112" spans="1:29" s="117" customFormat="1" ht="14.4" thickBot="1" x14ac:dyDescent="0.3">
      <c r="A112" s="55"/>
      <c r="B112" s="159" t="s">
        <v>288</v>
      </c>
      <c r="C112" s="157">
        <f>C110-C111</f>
        <v>0</v>
      </c>
      <c r="D112" s="157">
        <f t="shared" ref="D112:L112" si="109">D110-D111</f>
        <v>0</v>
      </c>
      <c r="E112" s="157">
        <f t="shared" si="109"/>
        <v>0</v>
      </c>
      <c r="F112" s="157">
        <f>F110-F111</f>
        <v>0</v>
      </c>
      <c r="G112" s="157">
        <f t="shared" si="109"/>
        <v>0</v>
      </c>
      <c r="H112" s="157">
        <f>H110-H111</f>
        <v>0</v>
      </c>
      <c r="I112" s="157">
        <f t="shared" si="109"/>
        <v>0</v>
      </c>
      <c r="J112" s="157">
        <f>J110-J111</f>
        <v>0</v>
      </c>
      <c r="K112" s="157">
        <f>K110-K111</f>
        <v>0</v>
      </c>
      <c r="L112" s="334">
        <f t="shared" si="109"/>
        <v>0</v>
      </c>
      <c r="M112" s="157">
        <f t="shared" ref="M112:V112" si="110">M110-M111</f>
        <v>0</v>
      </c>
      <c r="N112" s="157">
        <f t="shared" si="110"/>
        <v>0</v>
      </c>
      <c r="O112" s="157">
        <f t="shared" si="110"/>
        <v>0</v>
      </c>
      <c r="P112" s="157">
        <f t="shared" si="110"/>
        <v>0</v>
      </c>
      <c r="Q112" s="157">
        <f t="shared" si="110"/>
        <v>0</v>
      </c>
      <c r="R112" s="157">
        <f t="shared" si="110"/>
        <v>0</v>
      </c>
      <c r="S112" s="157">
        <f t="shared" si="110"/>
        <v>0</v>
      </c>
      <c r="T112" s="157">
        <f t="shared" si="110"/>
        <v>0</v>
      </c>
      <c r="U112" s="157">
        <f t="shared" si="110"/>
        <v>0</v>
      </c>
      <c r="V112" s="334">
        <f t="shared" si="110"/>
        <v>0</v>
      </c>
      <c r="W112" s="685" t="str">
        <f t="shared" si="100"/>
        <v>-</v>
      </c>
      <c r="X112" s="348" t="str">
        <f t="shared" si="108"/>
        <v>-</v>
      </c>
      <c r="Y112" s="116"/>
      <c r="Z112" s="116"/>
      <c r="AA112" s="116"/>
      <c r="AB112" s="116"/>
      <c r="AC112" s="116"/>
    </row>
    <row r="113" spans="1:29" s="101" customFormat="1" ht="15.75" customHeight="1" x14ac:dyDescent="0.25">
      <c r="A113" s="25" t="s">
        <v>365</v>
      </c>
      <c r="B113" s="138" t="s">
        <v>332</v>
      </c>
      <c r="C113" s="23">
        <f t="shared" si="95"/>
        <v>0</v>
      </c>
      <c r="D113" s="23"/>
      <c r="E113" s="23"/>
      <c r="F113" s="23"/>
      <c r="G113" s="23"/>
      <c r="H113" s="23"/>
      <c r="I113" s="23"/>
      <c r="J113" s="23"/>
      <c r="K113" s="23"/>
      <c r="L113" s="323"/>
      <c r="M113" s="23">
        <f t="shared" ref="M113:M119" si="111">SUM(N113:V113)</f>
        <v>0</v>
      </c>
      <c r="N113" s="23"/>
      <c r="O113" s="23"/>
      <c r="P113" s="23"/>
      <c r="Q113" s="23"/>
      <c r="R113" s="23"/>
      <c r="S113" s="23"/>
      <c r="T113" s="23"/>
      <c r="U113" s="23"/>
      <c r="V113" s="323"/>
      <c r="W113" s="11" t="str">
        <f t="shared" si="100"/>
        <v>-</v>
      </c>
      <c r="X113" s="348" t="str">
        <f t="shared" si="108"/>
        <v>-</v>
      </c>
      <c r="Y113" s="100"/>
      <c r="Z113" s="100"/>
      <c r="AA113" s="100"/>
      <c r="AB113" s="100"/>
      <c r="AC113" s="100"/>
    </row>
    <row r="114" spans="1:29" s="101" customFormat="1" ht="15.75" customHeight="1" x14ac:dyDescent="0.25">
      <c r="A114" s="25" t="s">
        <v>366</v>
      </c>
      <c r="B114" s="138" t="s">
        <v>658</v>
      </c>
      <c r="C114" s="23">
        <f t="shared" si="95"/>
        <v>0</v>
      </c>
      <c r="D114" s="23"/>
      <c r="E114" s="23"/>
      <c r="F114" s="23"/>
      <c r="G114" s="23"/>
      <c r="H114" s="23"/>
      <c r="I114" s="23"/>
      <c r="J114" s="23"/>
      <c r="K114" s="23"/>
      <c r="L114" s="323"/>
      <c r="M114" s="23">
        <f t="shared" si="111"/>
        <v>0</v>
      </c>
      <c r="N114" s="23"/>
      <c r="O114" s="23"/>
      <c r="P114" s="23"/>
      <c r="Q114" s="23"/>
      <c r="R114" s="23"/>
      <c r="S114" s="23"/>
      <c r="T114" s="23"/>
      <c r="U114" s="23"/>
      <c r="V114" s="323"/>
      <c r="W114" s="11" t="str">
        <f t="shared" si="100"/>
        <v>-</v>
      </c>
      <c r="X114" s="348" t="str">
        <f t="shared" si="108"/>
        <v>-</v>
      </c>
      <c r="Y114" s="100"/>
      <c r="Z114" s="100"/>
      <c r="AA114" s="100"/>
      <c r="AB114" s="100"/>
      <c r="AC114" s="100"/>
    </row>
    <row r="115" spans="1:29" s="101" customFormat="1" ht="15.75" customHeight="1" x14ac:dyDescent="0.25">
      <c r="A115" s="25" t="s">
        <v>368</v>
      </c>
      <c r="B115" s="138" t="s">
        <v>333</v>
      </c>
      <c r="C115" s="23">
        <f t="shared" si="95"/>
        <v>0</v>
      </c>
      <c r="D115" s="23"/>
      <c r="E115" s="23"/>
      <c r="F115" s="23"/>
      <c r="G115" s="23"/>
      <c r="H115" s="23"/>
      <c r="I115" s="23"/>
      <c r="J115" s="23"/>
      <c r="K115" s="23"/>
      <c r="L115" s="323"/>
      <c r="M115" s="23">
        <f t="shared" si="111"/>
        <v>0</v>
      </c>
      <c r="N115" s="23"/>
      <c r="O115" s="23"/>
      <c r="P115" s="23"/>
      <c r="Q115" s="23"/>
      <c r="R115" s="23"/>
      <c r="S115" s="23"/>
      <c r="T115" s="23"/>
      <c r="U115" s="23"/>
      <c r="V115" s="323"/>
      <c r="W115" s="11" t="str">
        <f t="shared" si="100"/>
        <v>-</v>
      </c>
      <c r="X115" s="348" t="str">
        <f t="shared" si="108"/>
        <v>-</v>
      </c>
      <c r="Y115" s="100"/>
      <c r="Z115" s="100"/>
      <c r="AA115" s="100"/>
      <c r="AB115" s="100"/>
      <c r="AC115" s="100"/>
    </row>
    <row r="116" spans="1:29" s="101" customFormat="1" ht="15.75" customHeight="1" x14ac:dyDescent="0.25">
      <c r="A116" s="25" t="s">
        <v>367</v>
      </c>
      <c r="B116" s="138" t="s">
        <v>334</v>
      </c>
      <c r="C116" s="23">
        <f t="shared" si="95"/>
        <v>0</v>
      </c>
      <c r="D116" s="23"/>
      <c r="E116" s="23"/>
      <c r="F116" s="23"/>
      <c r="G116" s="23"/>
      <c r="H116" s="23"/>
      <c r="I116" s="23"/>
      <c r="J116" s="23"/>
      <c r="K116" s="23"/>
      <c r="L116" s="323"/>
      <c r="M116" s="23">
        <f t="shared" si="111"/>
        <v>0</v>
      </c>
      <c r="N116" s="23"/>
      <c r="O116" s="23"/>
      <c r="P116" s="23"/>
      <c r="Q116" s="23"/>
      <c r="R116" s="23"/>
      <c r="S116" s="23"/>
      <c r="T116" s="23"/>
      <c r="U116" s="23"/>
      <c r="V116" s="323"/>
      <c r="W116" s="11" t="str">
        <f t="shared" si="100"/>
        <v>-</v>
      </c>
      <c r="X116" s="348" t="str">
        <f t="shared" si="108"/>
        <v>-</v>
      </c>
      <c r="Y116" s="100"/>
      <c r="Z116" s="100"/>
      <c r="AA116" s="100"/>
      <c r="AB116" s="100"/>
      <c r="AC116" s="100"/>
    </row>
    <row r="117" spans="1:29" s="101" customFormat="1" ht="15.75" customHeight="1" thickBot="1" x14ac:dyDescent="0.3">
      <c r="A117" s="312" t="s">
        <v>390</v>
      </c>
      <c r="B117" s="313" t="s">
        <v>380</v>
      </c>
      <c r="C117" s="158">
        <f t="shared" si="95"/>
        <v>137</v>
      </c>
      <c r="D117" s="158">
        <v>137</v>
      </c>
      <c r="E117" s="158"/>
      <c r="F117" s="158"/>
      <c r="G117" s="158"/>
      <c r="H117" s="158"/>
      <c r="I117" s="158"/>
      <c r="J117" s="158"/>
      <c r="K117" s="158"/>
      <c r="L117" s="335"/>
      <c r="M117" s="158">
        <f t="shared" si="111"/>
        <v>118</v>
      </c>
      <c r="N117" s="158">
        <v>118</v>
      </c>
      <c r="O117" s="158">
        <v>0</v>
      </c>
      <c r="P117" s="158"/>
      <c r="Q117" s="158"/>
      <c r="R117" s="158"/>
      <c r="S117" s="158"/>
      <c r="T117" s="158"/>
      <c r="U117" s="158"/>
      <c r="V117" s="335"/>
      <c r="W117" s="29">
        <f t="shared" si="100"/>
        <v>0.86131386861313863</v>
      </c>
      <c r="X117" s="348">
        <f t="shared" si="108"/>
        <v>0.86131386861313863</v>
      </c>
      <c r="Y117" s="100"/>
      <c r="Z117" s="100"/>
      <c r="AA117" s="100"/>
      <c r="AB117" s="100"/>
      <c r="AC117" s="100"/>
    </row>
    <row r="118" spans="1:29" s="117" customFormat="1" ht="13.8" x14ac:dyDescent="0.25">
      <c r="A118" s="69" t="s">
        <v>452</v>
      </c>
      <c r="B118" s="152" t="s">
        <v>449</v>
      </c>
      <c r="C118" s="40">
        <f t="shared" si="95"/>
        <v>0</v>
      </c>
      <c r="D118" s="40"/>
      <c r="E118" s="40"/>
      <c r="F118" s="40"/>
      <c r="G118" s="40"/>
      <c r="H118" s="40"/>
      <c r="I118" s="40"/>
      <c r="J118" s="40"/>
      <c r="K118" s="40"/>
      <c r="L118" s="336"/>
      <c r="M118" s="40">
        <f t="shared" si="111"/>
        <v>0</v>
      </c>
      <c r="N118" s="40"/>
      <c r="O118" s="40"/>
      <c r="P118" s="40"/>
      <c r="Q118" s="40"/>
      <c r="R118" s="40"/>
      <c r="S118" s="40"/>
      <c r="T118" s="40"/>
      <c r="U118" s="40"/>
      <c r="V118" s="336"/>
      <c r="W118" s="679" t="str">
        <f t="shared" si="100"/>
        <v>-</v>
      </c>
      <c r="X118" s="348" t="str">
        <f t="shared" si="108"/>
        <v>-</v>
      </c>
      <c r="Y118" s="116"/>
      <c r="Z118" s="116"/>
      <c r="AA118" s="116"/>
      <c r="AB118" s="116"/>
      <c r="AC118" s="116"/>
    </row>
    <row r="119" spans="1:29" s="117" customFormat="1" ht="13.8" x14ac:dyDescent="0.25">
      <c r="A119" s="67"/>
      <c r="B119" s="153" t="s">
        <v>450</v>
      </c>
      <c r="C119" s="160">
        <f t="shared" si="95"/>
        <v>0</v>
      </c>
      <c r="D119" s="160">
        <f t="shared" ref="D119:L119" si="112">SUM(D121:D124)</f>
        <v>0</v>
      </c>
      <c r="E119" s="160">
        <f t="shared" si="112"/>
        <v>0</v>
      </c>
      <c r="F119" s="160">
        <f t="shared" si="112"/>
        <v>0</v>
      </c>
      <c r="G119" s="160">
        <f t="shared" si="112"/>
        <v>0</v>
      </c>
      <c r="H119" s="160">
        <f t="shared" si="112"/>
        <v>0</v>
      </c>
      <c r="I119" s="160">
        <f t="shared" si="112"/>
        <v>0</v>
      </c>
      <c r="J119" s="160">
        <f t="shared" si="112"/>
        <v>0</v>
      </c>
      <c r="K119" s="160">
        <f t="shared" si="112"/>
        <v>0</v>
      </c>
      <c r="L119" s="337">
        <f t="shared" si="112"/>
        <v>0</v>
      </c>
      <c r="M119" s="160">
        <f t="shared" si="111"/>
        <v>0</v>
      </c>
      <c r="N119" s="160">
        <f t="shared" ref="N119:V119" si="113">SUM(N121:N124)</f>
        <v>0</v>
      </c>
      <c r="O119" s="160">
        <f t="shared" si="113"/>
        <v>0</v>
      </c>
      <c r="P119" s="160">
        <f t="shared" si="113"/>
        <v>0</v>
      </c>
      <c r="Q119" s="160">
        <f t="shared" si="113"/>
        <v>0</v>
      </c>
      <c r="R119" s="160">
        <f t="shared" si="113"/>
        <v>0</v>
      </c>
      <c r="S119" s="160">
        <f t="shared" si="113"/>
        <v>0</v>
      </c>
      <c r="T119" s="160">
        <f t="shared" si="113"/>
        <v>0</v>
      </c>
      <c r="U119" s="160">
        <f t="shared" si="113"/>
        <v>0</v>
      </c>
      <c r="V119" s="337">
        <f t="shared" si="113"/>
        <v>0</v>
      </c>
      <c r="W119" s="682" t="str">
        <f t="shared" si="100"/>
        <v>-</v>
      </c>
      <c r="X119" s="348" t="str">
        <f t="shared" si="108"/>
        <v>-</v>
      </c>
      <c r="Y119" s="116"/>
      <c r="Z119" s="116"/>
      <c r="AA119" s="116"/>
      <c r="AB119" s="116"/>
      <c r="AC119" s="116"/>
    </row>
    <row r="120" spans="1:29" s="117" customFormat="1" ht="14.4" thickBot="1" x14ac:dyDescent="0.3">
      <c r="A120" s="66"/>
      <c r="B120" s="120" t="s">
        <v>451</v>
      </c>
      <c r="C120" s="121">
        <f t="shared" ref="C120:L120" si="114">C118-C119</f>
        <v>0</v>
      </c>
      <c r="D120" s="121">
        <f t="shared" si="114"/>
        <v>0</v>
      </c>
      <c r="E120" s="121">
        <f t="shared" si="114"/>
        <v>0</v>
      </c>
      <c r="F120" s="121">
        <f t="shared" si="114"/>
        <v>0</v>
      </c>
      <c r="G120" s="121">
        <f t="shared" si="114"/>
        <v>0</v>
      </c>
      <c r="H120" s="121">
        <f t="shared" si="114"/>
        <v>0</v>
      </c>
      <c r="I120" s="121">
        <f t="shared" si="114"/>
        <v>0</v>
      </c>
      <c r="J120" s="121">
        <f t="shared" si="114"/>
        <v>0</v>
      </c>
      <c r="K120" s="121">
        <f t="shared" si="114"/>
        <v>0</v>
      </c>
      <c r="L120" s="333">
        <f t="shared" si="114"/>
        <v>0</v>
      </c>
      <c r="M120" s="121">
        <f t="shared" ref="M120:V120" si="115">M118-M119</f>
        <v>0</v>
      </c>
      <c r="N120" s="121">
        <f t="shared" si="115"/>
        <v>0</v>
      </c>
      <c r="O120" s="121">
        <f t="shared" si="115"/>
        <v>0</v>
      </c>
      <c r="P120" s="121">
        <f t="shared" si="115"/>
        <v>0</v>
      </c>
      <c r="Q120" s="121">
        <f t="shared" si="115"/>
        <v>0</v>
      </c>
      <c r="R120" s="121">
        <f t="shared" si="115"/>
        <v>0</v>
      </c>
      <c r="S120" s="121">
        <f t="shared" si="115"/>
        <v>0</v>
      </c>
      <c r="T120" s="121">
        <f t="shared" si="115"/>
        <v>0</v>
      </c>
      <c r="U120" s="121">
        <f t="shared" si="115"/>
        <v>0</v>
      </c>
      <c r="V120" s="333">
        <f t="shared" si="115"/>
        <v>0</v>
      </c>
      <c r="W120" s="673" t="str">
        <f t="shared" si="100"/>
        <v>-</v>
      </c>
      <c r="X120" s="348" t="str">
        <f t="shared" si="108"/>
        <v>-</v>
      </c>
      <c r="Y120" s="116"/>
      <c r="Z120" s="116"/>
      <c r="AA120" s="116"/>
      <c r="AB120" s="116"/>
      <c r="AC120" s="116"/>
    </row>
    <row r="121" spans="1:29" s="101" customFormat="1" ht="15.75" customHeight="1" x14ac:dyDescent="0.25">
      <c r="A121" s="62">
        <v>1</v>
      </c>
      <c r="B121" s="148" t="s">
        <v>28</v>
      </c>
      <c r="C121" s="27">
        <f t="shared" si="95"/>
        <v>0</v>
      </c>
      <c r="D121" s="27"/>
      <c r="E121" s="27"/>
      <c r="F121" s="27"/>
      <c r="G121" s="27"/>
      <c r="H121" s="27"/>
      <c r="I121" s="27"/>
      <c r="J121" s="27"/>
      <c r="K121" s="27"/>
      <c r="L121" s="328"/>
      <c r="M121" s="27">
        <f>SUM(N121:V121)</f>
        <v>0</v>
      </c>
      <c r="N121" s="27"/>
      <c r="O121" s="27"/>
      <c r="P121" s="27"/>
      <c r="Q121" s="27"/>
      <c r="R121" s="27"/>
      <c r="S121" s="27"/>
      <c r="T121" s="27"/>
      <c r="U121" s="27"/>
      <c r="V121" s="328"/>
      <c r="W121" s="27" t="str">
        <f t="shared" si="100"/>
        <v>-</v>
      </c>
      <c r="X121" s="348" t="str">
        <f t="shared" si="108"/>
        <v>-</v>
      </c>
      <c r="Y121" s="100"/>
      <c r="Z121" s="100"/>
      <c r="AA121" s="100"/>
      <c r="AB121" s="100"/>
      <c r="AC121" s="100"/>
    </row>
    <row r="122" spans="1:29" s="101" customFormat="1" ht="13.8" x14ac:dyDescent="0.25">
      <c r="A122" s="63">
        <v>2</v>
      </c>
      <c r="B122" s="137" t="s">
        <v>13</v>
      </c>
      <c r="C122" s="11">
        <f t="shared" si="95"/>
        <v>0</v>
      </c>
      <c r="D122" s="11"/>
      <c r="E122" s="11"/>
      <c r="F122" s="11"/>
      <c r="G122" s="11"/>
      <c r="H122" s="11"/>
      <c r="I122" s="11"/>
      <c r="J122" s="11"/>
      <c r="K122" s="11"/>
      <c r="L122" s="319"/>
      <c r="M122" s="11">
        <f>SUM(N122:V122)</f>
        <v>0</v>
      </c>
      <c r="N122" s="11"/>
      <c r="O122" s="11"/>
      <c r="P122" s="11"/>
      <c r="Q122" s="11"/>
      <c r="R122" s="11"/>
      <c r="S122" s="11"/>
      <c r="T122" s="11"/>
      <c r="U122" s="11"/>
      <c r="V122" s="319"/>
      <c r="W122" s="11" t="str">
        <f t="shared" si="100"/>
        <v>-</v>
      </c>
      <c r="X122" s="348" t="str">
        <f t="shared" si="108"/>
        <v>-</v>
      </c>
      <c r="Y122" s="100"/>
      <c r="Z122" s="100"/>
      <c r="AA122" s="100"/>
      <c r="AB122" s="100"/>
      <c r="AC122" s="100"/>
    </row>
    <row r="123" spans="1:29" s="101" customFormat="1" ht="13.8" x14ac:dyDescent="0.25">
      <c r="A123" s="63">
        <v>3</v>
      </c>
      <c r="B123" s="137" t="s">
        <v>14</v>
      </c>
      <c r="C123" s="11">
        <f t="shared" si="95"/>
        <v>0</v>
      </c>
      <c r="D123" s="11"/>
      <c r="E123" s="11"/>
      <c r="F123" s="11"/>
      <c r="G123" s="11"/>
      <c r="H123" s="11"/>
      <c r="I123" s="11"/>
      <c r="J123" s="11"/>
      <c r="K123" s="11"/>
      <c r="L123" s="319"/>
      <c r="M123" s="11">
        <f>SUM(N123:V123)</f>
        <v>0</v>
      </c>
      <c r="N123" s="11"/>
      <c r="O123" s="11"/>
      <c r="P123" s="11"/>
      <c r="Q123" s="11"/>
      <c r="R123" s="11"/>
      <c r="S123" s="11"/>
      <c r="T123" s="11"/>
      <c r="U123" s="11"/>
      <c r="V123" s="319"/>
      <c r="W123" s="11" t="str">
        <f t="shared" si="100"/>
        <v>-</v>
      </c>
      <c r="X123" s="348" t="str">
        <f t="shared" si="108"/>
        <v>-</v>
      </c>
      <c r="Y123" s="100"/>
      <c r="Z123" s="100"/>
      <c r="AA123" s="100"/>
      <c r="AB123" s="100"/>
      <c r="AC123" s="100"/>
    </row>
    <row r="124" spans="1:29" s="101" customFormat="1" ht="14.4" thickBot="1" x14ac:dyDescent="0.3">
      <c r="A124" s="64">
        <v>4</v>
      </c>
      <c r="B124" s="149" t="s">
        <v>22</v>
      </c>
      <c r="C124" s="29">
        <f t="shared" si="95"/>
        <v>0</v>
      </c>
      <c r="D124" s="29"/>
      <c r="E124" s="29"/>
      <c r="F124" s="29"/>
      <c r="G124" s="29"/>
      <c r="H124" s="29"/>
      <c r="I124" s="29"/>
      <c r="J124" s="29"/>
      <c r="K124" s="29"/>
      <c r="L124" s="329"/>
      <c r="M124" s="29">
        <f>SUM(N124:V124)</f>
        <v>0</v>
      </c>
      <c r="N124" s="29"/>
      <c r="O124" s="29"/>
      <c r="P124" s="29"/>
      <c r="Q124" s="29"/>
      <c r="R124" s="29"/>
      <c r="S124" s="29"/>
      <c r="T124" s="29"/>
      <c r="U124" s="29"/>
      <c r="V124" s="329"/>
      <c r="W124" s="29" t="str">
        <f t="shared" si="100"/>
        <v>-</v>
      </c>
      <c r="X124" s="348" t="str">
        <f t="shared" si="108"/>
        <v>-</v>
      </c>
      <c r="Y124" s="100"/>
      <c r="Z124" s="100"/>
      <c r="AA124" s="100"/>
      <c r="AB124" s="100"/>
      <c r="AC124" s="100"/>
    </row>
    <row r="125" spans="1:29" s="117" customFormat="1" ht="13.8" x14ac:dyDescent="0.25">
      <c r="A125" s="69" t="s">
        <v>176</v>
      </c>
      <c r="B125" s="152" t="s">
        <v>193</v>
      </c>
      <c r="C125" s="40">
        <f t="shared" si="95"/>
        <v>0</v>
      </c>
      <c r="D125" s="40"/>
      <c r="E125" s="40"/>
      <c r="F125" s="40"/>
      <c r="G125" s="40"/>
      <c r="H125" s="40"/>
      <c r="I125" s="40"/>
      <c r="J125" s="40"/>
      <c r="K125" s="40"/>
      <c r="L125" s="338"/>
      <c r="M125" s="40">
        <f>SUM(N125:V125)</f>
        <v>0</v>
      </c>
      <c r="N125" s="40"/>
      <c r="O125" s="40"/>
      <c r="P125" s="40"/>
      <c r="Q125" s="40"/>
      <c r="R125" s="40"/>
      <c r="S125" s="40"/>
      <c r="T125" s="40"/>
      <c r="U125" s="40"/>
      <c r="V125" s="338"/>
      <c r="W125" s="679" t="str">
        <f t="shared" si="100"/>
        <v>-</v>
      </c>
      <c r="X125" s="348" t="str">
        <f t="shared" si="108"/>
        <v>-</v>
      </c>
      <c r="Y125" s="116"/>
      <c r="Z125" s="116"/>
      <c r="AA125" s="116"/>
      <c r="AB125" s="116"/>
      <c r="AC125" s="116"/>
    </row>
    <row r="126" spans="1:29" s="117" customFormat="1" ht="13.8" x14ac:dyDescent="0.25">
      <c r="A126" s="67"/>
      <c r="B126" s="153" t="s">
        <v>194</v>
      </c>
      <c r="C126" s="161">
        <f t="shared" ref="C126:L126" si="116">C128+C133+C138+C140</f>
        <v>0</v>
      </c>
      <c r="D126" s="161">
        <f t="shared" si="116"/>
        <v>0</v>
      </c>
      <c r="E126" s="161">
        <f t="shared" si="116"/>
        <v>0</v>
      </c>
      <c r="F126" s="161">
        <f t="shared" si="116"/>
        <v>0</v>
      </c>
      <c r="G126" s="161">
        <f t="shared" si="116"/>
        <v>0</v>
      </c>
      <c r="H126" s="161">
        <f t="shared" si="116"/>
        <v>0</v>
      </c>
      <c r="I126" s="161">
        <f t="shared" si="116"/>
        <v>0</v>
      </c>
      <c r="J126" s="161">
        <f t="shared" si="116"/>
        <v>0</v>
      </c>
      <c r="K126" s="161">
        <f t="shared" si="116"/>
        <v>0</v>
      </c>
      <c r="L126" s="339">
        <f t="shared" si="116"/>
        <v>0</v>
      </c>
      <c r="M126" s="161">
        <f t="shared" ref="M126:V126" si="117">M128+M133+M138+M140</f>
        <v>0</v>
      </c>
      <c r="N126" s="161">
        <f t="shared" si="117"/>
        <v>0</v>
      </c>
      <c r="O126" s="161">
        <f t="shared" si="117"/>
        <v>0</v>
      </c>
      <c r="P126" s="161">
        <f t="shared" si="117"/>
        <v>0</v>
      </c>
      <c r="Q126" s="161">
        <f t="shared" si="117"/>
        <v>0</v>
      </c>
      <c r="R126" s="161">
        <f t="shared" si="117"/>
        <v>0</v>
      </c>
      <c r="S126" s="161">
        <f t="shared" si="117"/>
        <v>0</v>
      </c>
      <c r="T126" s="161">
        <f t="shared" si="117"/>
        <v>0</v>
      </c>
      <c r="U126" s="161">
        <f t="shared" si="117"/>
        <v>0</v>
      </c>
      <c r="V126" s="339">
        <f t="shared" si="117"/>
        <v>0</v>
      </c>
      <c r="W126" s="686" t="str">
        <f t="shared" si="100"/>
        <v>-</v>
      </c>
      <c r="X126" s="348" t="str">
        <f t="shared" si="108"/>
        <v>-</v>
      </c>
      <c r="Y126" s="116"/>
      <c r="Z126" s="116"/>
      <c r="AA126" s="116"/>
      <c r="AB126" s="116"/>
      <c r="AC126" s="116"/>
    </row>
    <row r="127" spans="1:29" s="117" customFormat="1" ht="14.4" thickBot="1" x14ac:dyDescent="0.3">
      <c r="A127" s="68"/>
      <c r="B127" s="120" t="s">
        <v>195</v>
      </c>
      <c r="C127" s="121">
        <f>C125-C126</f>
        <v>0</v>
      </c>
      <c r="D127" s="121">
        <f t="shared" ref="D127:L127" si="118">D125-D126</f>
        <v>0</v>
      </c>
      <c r="E127" s="121">
        <f t="shared" si="118"/>
        <v>0</v>
      </c>
      <c r="F127" s="121">
        <f>F125-F126</f>
        <v>0</v>
      </c>
      <c r="G127" s="121">
        <f t="shared" si="118"/>
        <v>0</v>
      </c>
      <c r="H127" s="121">
        <f>H125-H126</f>
        <v>0</v>
      </c>
      <c r="I127" s="121">
        <f t="shared" si="118"/>
        <v>0</v>
      </c>
      <c r="J127" s="121">
        <f>J125-J126</f>
        <v>0</v>
      </c>
      <c r="K127" s="121">
        <f>K125-K126</f>
        <v>0</v>
      </c>
      <c r="L127" s="333">
        <f t="shared" si="118"/>
        <v>0</v>
      </c>
      <c r="M127" s="121">
        <f t="shared" ref="M127:V127" si="119">M125-M126</f>
        <v>0</v>
      </c>
      <c r="N127" s="121">
        <f t="shared" si="119"/>
        <v>0</v>
      </c>
      <c r="O127" s="121">
        <f t="shared" si="119"/>
        <v>0</v>
      </c>
      <c r="P127" s="121">
        <f t="shared" si="119"/>
        <v>0</v>
      </c>
      <c r="Q127" s="121">
        <f t="shared" si="119"/>
        <v>0</v>
      </c>
      <c r="R127" s="121">
        <f t="shared" si="119"/>
        <v>0</v>
      </c>
      <c r="S127" s="121">
        <f t="shared" si="119"/>
        <v>0</v>
      </c>
      <c r="T127" s="121">
        <f t="shared" si="119"/>
        <v>0</v>
      </c>
      <c r="U127" s="121">
        <f t="shared" si="119"/>
        <v>0</v>
      </c>
      <c r="V127" s="333">
        <f t="shared" si="119"/>
        <v>0</v>
      </c>
      <c r="W127" s="673" t="str">
        <f t="shared" si="100"/>
        <v>-</v>
      </c>
      <c r="X127" s="348" t="str">
        <f t="shared" si="108"/>
        <v>-</v>
      </c>
      <c r="Y127" s="116"/>
      <c r="Z127" s="116"/>
      <c r="AA127" s="116"/>
      <c r="AB127" s="116"/>
      <c r="AC127" s="116"/>
    </row>
    <row r="128" spans="1:29" s="101" customFormat="1" ht="15.75" customHeight="1" x14ac:dyDescent="0.25">
      <c r="A128" s="78" t="s">
        <v>330</v>
      </c>
      <c r="B128" s="71" t="s">
        <v>32</v>
      </c>
      <c r="C128" s="27">
        <f t="shared" si="95"/>
        <v>0</v>
      </c>
      <c r="D128" s="27">
        <f>SUM(D129:D132)</f>
        <v>0</v>
      </c>
      <c r="E128" s="27">
        <f t="shared" ref="E128:L128" si="120">SUM(E129:E132)</f>
        <v>0</v>
      </c>
      <c r="F128" s="27">
        <f t="shared" si="120"/>
        <v>0</v>
      </c>
      <c r="G128" s="27">
        <f t="shared" si="120"/>
        <v>0</v>
      </c>
      <c r="H128" s="27">
        <f t="shared" si="120"/>
        <v>0</v>
      </c>
      <c r="I128" s="27">
        <f t="shared" si="120"/>
        <v>0</v>
      </c>
      <c r="J128" s="27">
        <f t="shared" si="120"/>
        <v>0</v>
      </c>
      <c r="K128" s="27">
        <f t="shared" si="120"/>
        <v>0</v>
      </c>
      <c r="L128" s="328">
        <f t="shared" si="120"/>
        <v>0</v>
      </c>
      <c r="M128" s="27">
        <f t="shared" ref="M128:M146" si="121">SUM(N128:V128)</f>
        <v>0</v>
      </c>
      <c r="N128" s="27">
        <f>SUM(N129:N132)</f>
        <v>0</v>
      </c>
      <c r="O128" s="27">
        <f t="shared" ref="O128:V128" si="122">SUM(O129:O132)</f>
        <v>0</v>
      </c>
      <c r="P128" s="27">
        <f t="shared" si="122"/>
        <v>0</v>
      </c>
      <c r="Q128" s="27">
        <f t="shared" si="122"/>
        <v>0</v>
      </c>
      <c r="R128" s="27">
        <f t="shared" si="122"/>
        <v>0</v>
      </c>
      <c r="S128" s="27">
        <f t="shared" si="122"/>
        <v>0</v>
      </c>
      <c r="T128" s="27">
        <f t="shared" si="122"/>
        <v>0</v>
      </c>
      <c r="U128" s="27">
        <f t="shared" si="122"/>
        <v>0</v>
      </c>
      <c r="V128" s="328">
        <f t="shared" si="122"/>
        <v>0</v>
      </c>
      <c r="W128" s="27" t="str">
        <f t="shared" si="100"/>
        <v>-</v>
      </c>
      <c r="X128" s="348" t="str">
        <f t="shared" si="108"/>
        <v>-</v>
      </c>
      <c r="Y128" s="100"/>
      <c r="Z128" s="100"/>
      <c r="AA128" s="100"/>
      <c r="AB128" s="100"/>
      <c r="AC128" s="100"/>
    </row>
    <row r="129" spans="1:29" s="142" customFormat="1" ht="15.75" customHeight="1" x14ac:dyDescent="0.25">
      <c r="A129" s="139">
        <v>1</v>
      </c>
      <c r="B129" s="140" t="s">
        <v>28</v>
      </c>
      <c r="C129" s="11">
        <f t="shared" si="95"/>
        <v>0</v>
      </c>
      <c r="D129" s="23"/>
      <c r="E129" s="23"/>
      <c r="F129" s="23"/>
      <c r="G129" s="23"/>
      <c r="H129" s="23"/>
      <c r="I129" s="23"/>
      <c r="J129" s="23"/>
      <c r="K129" s="23"/>
      <c r="L129" s="323"/>
      <c r="M129" s="11">
        <f t="shared" si="121"/>
        <v>0</v>
      </c>
      <c r="N129" s="23"/>
      <c r="O129" s="23"/>
      <c r="P129" s="23"/>
      <c r="Q129" s="23"/>
      <c r="R129" s="23"/>
      <c r="S129" s="23"/>
      <c r="T129" s="23"/>
      <c r="U129" s="23"/>
      <c r="V129" s="323"/>
      <c r="W129" s="23" t="str">
        <f t="shared" si="100"/>
        <v>-</v>
      </c>
      <c r="X129" s="348" t="str">
        <f t="shared" si="108"/>
        <v>-</v>
      </c>
      <c r="Y129" s="141"/>
      <c r="Z129" s="141"/>
      <c r="AA129" s="141"/>
      <c r="AB129" s="141"/>
      <c r="AC129" s="141"/>
    </row>
    <row r="130" spans="1:29" s="142" customFormat="1" ht="15.75" customHeight="1" x14ac:dyDescent="0.25">
      <c r="A130" s="139">
        <v>2</v>
      </c>
      <c r="B130" s="143" t="s">
        <v>13</v>
      </c>
      <c r="C130" s="11">
        <f t="shared" si="95"/>
        <v>0</v>
      </c>
      <c r="D130" s="23"/>
      <c r="E130" s="23"/>
      <c r="F130" s="23"/>
      <c r="G130" s="23"/>
      <c r="H130" s="23"/>
      <c r="I130" s="23"/>
      <c r="J130" s="23"/>
      <c r="K130" s="23"/>
      <c r="L130" s="323"/>
      <c r="M130" s="11">
        <f t="shared" si="121"/>
        <v>0</v>
      </c>
      <c r="N130" s="23"/>
      <c r="O130" s="23"/>
      <c r="P130" s="23"/>
      <c r="Q130" s="23"/>
      <c r="R130" s="23"/>
      <c r="S130" s="23"/>
      <c r="T130" s="23"/>
      <c r="U130" s="23"/>
      <c r="V130" s="323"/>
      <c r="W130" s="23" t="str">
        <f t="shared" si="100"/>
        <v>-</v>
      </c>
      <c r="X130" s="348" t="str">
        <f t="shared" si="108"/>
        <v>-</v>
      </c>
      <c r="Y130" s="141"/>
      <c r="Z130" s="141"/>
      <c r="AA130" s="141"/>
      <c r="AB130" s="141"/>
      <c r="AC130" s="141"/>
    </row>
    <row r="131" spans="1:29" s="142" customFormat="1" ht="15.75" customHeight="1" x14ac:dyDescent="0.25">
      <c r="A131" s="139">
        <v>3</v>
      </c>
      <c r="B131" s="140" t="s">
        <v>14</v>
      </c>
      <c r="C131" s="11">
        <f t="shared" si="95"/>
        <v>0</v>
      </c>
      <c r="D131" s="23"/>
      <c r="E131" s="23"/>
      <c r="F131" s="23"/>
      <c r="G131" s="23"/>
      <c r="H131" s="23"/>
      <c r="I131" s="23"/>
      <c r="J131" s="23"/>
      <c r="K131" s="23"/>
      <c r="L131" s="323"/>
      <c r="M131" s="11">
        <f t="shared" si="121"/>
        <v>0</v>
      </c>
      <c r="N131" s="23"/>
      <c r="O131" s="23"/>
      <c r="P131" s="23"/>
      <c r="Q131" s="23"/>
      <c r="R131" s="23"/>
      <c r="S131" s="23"/>
      <c r="T131" s="23"/>
      <c r="U131" s="23"/>
      <c r="V131" s="323"/>
      <c r="W131" s="23" t="str">
        <f t="shared" si="100"/>
        <v>-</v>
      </c>
      <c r="X131" s="348" t="str">
        <f t="shared" si="108"/>
        <v>-</v>
      </c>
      <c r="Y131" s="141"/>
      <c r="Z131" s="141"/>
      <c r="AA131" s="141"/>
      <c r="AB131" s="141"/>
      <c r="AC131" s="141"/>
    </row>
    <row r="132" spans="1:29" s="142" customFormat="1" ht="15.75" customHeight="1" thickBot="1" x14ac:dyDescent="0.3">
      <c r="A132" s="258">
        <v>4</v>
      </c>
      <c r="B132" s="76" t="s">
        <v>22</v>
      </c>
      <c r="C132" s="29">
        <f t="shared" si="95"/>
        <v>0</v>
      </c>
      <c r="D132" s="158"/>
      <c r="E132" s="158"/>
      <c r="F132" s="158"/>
      <c r="G132" s="158"/>
      <c r="H132" s="158"/>
      <c r="I132" s="158"/>
      <c r="J132" s="158"/>
      <c r="K132" s="158"/>
      <c r="L132" s="335"/>
      <c r="M132" s="29">
        <f t="shared" si="121"/>
        <v>0</v>
      </c>
      <c r="N132" s="158"/>
      <c r="O132" s="158"/>
      <c r="P132" s="158"/>
      <c r="Q132" s="158"/>
      <c r="R132" s="158"/>
      <c r="S132" s="158"/>
      <c r="T132" s="158"/>
      <c r="U132" s="158"/>
      <c r="V132" s="335"/>
      <c r="W132" s="158" t="str">
        <f t="shared" si="100"/>
        <v>-</v>
      </c>
      <c r="X132" s="348" t="str">
        <f t="shared" si="108"/>
        <v>-</v>
      </c>
      <c r="Y132" s="141"/>
      <c r="Z132" s="141"/>
      <c r="AA132" s="141"/>
      <c r="AB132" s="141"/>
      <c r="AC132" s="141"/>
    </row>
    <row r="133" spans="1:29" s="101" customFormat="1" ht="15.75" customHeight="1" x14ac:dyDescent="0.25">
      <c r="A133" s="62" t="s">
        <v>331</v>
      </c>
      <c r="B133" s="71" t="s">
        <v>33</v>
      </c>
      <c r="C133" s="27">
        <f t="shared" si="95"/>
        <v>0</v>
      </c>
      <c r="D133" s="27">
        <f>SUM(D134:D137)</f>
        <v>0</v>
      </c>
      <c r="E133" s="27">
        <f t="shared" ref="E133:L133" si="123">SUM(E134:E137)</f>
        <v>0</v>
      </c>
      <c r="F133" s="27">
        <f t="shared" si="123"/>
        <v>0</v>
      </c>
      <c r="G133" s="27">
        <f t="shared" si="123"/>
        <v>0</v>
      </c>
      <c r="H133" s="27">
        <f t="shared" si="123"/>
        <v>0</v>
      </c>
      <c r="I133" s="27">
        <f t="shared" si="123"/>
        <v>0</v>
      </c>
      <c r="J133" s="27">
        <f t="shared" si="123"/>
        <v>0</v>
      </c>
      <c r="K133" s="27">
        <f t="shared" si="123"/>
        <v>0</v>
      </c>
      <c r="L133" s="340">
        <f t="shared" si="123"/>
        <v>0</v>
      </c>
      <c r="M133" s="27">
        <f t="shared" si="121"/>
        <v>0</v>
      </c>
      <c r="N133" s="27">
        <f>SUM(N134:N137)</f>
        <v>0</v>
      </c>
      <c r="O133" s="27">
        <f t="shared" ref="O133:V133" si="124">SUM(O134:O137)</f>
        <v>0</v>
      </c>
      <c r="P133" s="27">
        <f t="shared" si="124"/>
        <v>0</v>
      </c>
      <c r="Q133" s="27">
        <f t="shared" si="124"/>
        <v>0</v>
      </c>
      <c r="R133" s="27">
        <f t="shared" si="124"/>
        <v>0</v>
      </c>
      <c r="S133" s="27">
        <f t="shared" si="124"/>
        <v>0</v>
      </c>
      <c r="T133" s="27">
        <f t="shared" si="124"/>
        <v>0</v>
      </c>
      <c r="U133" s="27">
        <f t="shared" si="124"/>
        <v>0</v>
      </c>
      <c r="V133" s="340">
        <f t="shared" si="124"/>
        <v>0</v>
      </c>
      <c r="W133" s="27" t="str">
        <f t="shared" si="100"/>
        <v>-</v>
      </c>
      <c r="X133" s="348" t="str">
        <f t="shared" si="108"/>
        <v>-</v>
      </c>
      <c r="Y133" s="100"/>
      <c r="Z133" s="100"/>
      <c r="AA133" s="100"/>
      <c r="AB133" s="100"/>
      <c r="AC133" s="100"/>
    </row>
    <row r="134" spans="1:29" s="142" customFormat="1" ht="15.75" customHeight="1" x14ac:dyDescent="0.25">
      <c r="A134" s="139">
        <v>1</v>
      </c>
      <c r="B134" s="140" t="s">
        <v>28</v>
      </c>
      <c r="C134" s="11">
        <f t="shared" si="95"/>
        <v>0</v>
      </c>
      <c r="D134" s="23"/>
      <c r="E134" s="23"/>
      <c r="F134" s="23"/>
      <c r="G134" s="23"/>
      <c r="H134" s="23"/>
      <c r="I134" s="23"/>
      <c r="J134" s="23"/>
      <c r="K134" s="23"/>
      <c r="L134" s="323"/>
      <c r="M134" s="11">
        <f t="shared" si="121"/>
        <v>0</v>
      </c>
      <c r="N134" s="23"/>
      <c r="O134" s="23"/>
      <c r="P134" s="23"/>
      <c r="Q134" s="23"/>
      <c r="R134" s="23"/>
      <c r="S134" s="23"/>
      <c r="T134" s="23"/>
      <c r="U134" s="23"/>
      <c r="V134" s="323"/>
      <c r="W134" s="23" t="str">
        <f t="shared" si="100"/>
        <v>-</v>
      </c>
      <c r="X134" s="348" t="str">
        <f t="shared" si="108"/>
        <v>-</v>
      </c>
      <c r="Y134" s="141"/>
      <c r="Z134" s="141"/>
      <c r="AA134" s="141"/>
      <c r="AB134" s="141"/>
      <c r="AC134" s="141"/>
    </row>
    <row r="135" spans="1:29" s="142" customFormat="1" ht="15.75" customHeight="1" x14ac:dyDescent="0.25">
      <c r="A135" s="139">
        <v>2</v>
      </c>
      <c r="B135" s="143" t="s">
        <v>13</v>
      </c>
      <c r="C135" s="11">
        <f t="shared" si="95"/>
        <v>0</v>
      </c>
      <c r="D135" s="23"/>
      <c r="E135" s="23"/>
      <c r="F135" s="23"/>
      <c r="G135" s="23"/>
      <c r="H135" s="23"/>
      <c r="I135" s="23"/>
      <c r="J135" s="23"/>
      <c r="K135" s="23"/>
      <c r="L135" s="323"/>
      <c r="M135" s="11">
        <f t="shared" si="121"/>
        <v>0</v>
      </c>
      <c r="N135" s="23"/>
      <c r="O135" s="23"/>
      <c r="P135" s="23"/>
      <c r="Q135" s="23"/>
      <c r="R135" s="23"/>
      <c r="S135" s="23"/>
      <c r="T135" s="23"/>
      <c r="U135" s="23"/>
      <c r="V135" s="323"/>
      <c r="W135" s="23" t="str">
        <f t="shared" si="100"/>
        <v>-</v>
      </c>
      <c r="X135" s="348" t="str">
        <f t="shared" si="108"/>
        <v>-</v>
      </c>
      <c r="Y135" s="141"/>
      <c r="Z135" s="141"/>
      <c r="AA135" s="141"/>
      <c r="AB135" s="141"/>
      <c r="AC135" s="141"/>
    </row>
    <row r="136" spans="1:29" s="142" customFormat="1" ht="15.75" customHeight="1" x14ac:dyDescent="0.25">
      <c r="A136" s="139">
        <v>3</v>
      </c>
      <c r="B136" s="140" t="s">
        <v>14</v>
      </c>
      <c r="C136" s="11">
        <f t="shared" si="95"/>
        <v>0</v>
      </c>
      <c r="D136" s="23"/>
      <c r="E136" s="23"/>
      <c r="F136" s="23"/>
      <c r="G136" s="23"/>
      <c r="H136" s="23"/>
      <c r="I136" s="23"/>
      <c r="J136" s="23"/>
      <c r="K136" s="23"/>
      <c r="L136" s="323"/>
      <c r="M136" s="11">
        <f t="shared" si="121"/>
        <v>0</v>
      </c>
      <c r="N136" s="23"/>
      <c r="O136" s="23"/>
      <c r="P136" s="23"/>
      <c r="Q136" s="23"/>
      <c r="R136" s="23"/>
      <c r="S136" s="23"/>
      <c r="T136" s="23"/>
      <c r="U136" s="23"/>
      <c r="V136" s="323"/>
      <c r="W136" s="23" t="str">
        <f t="shared" si="100"/>
        <v>-</v>
      </c>
      <c r="X136" s="348" t="str">
        <f t="shared" si="108"/>
        <v>-</v>
      </c>
      <c r="Y136" s="141"/>
      <c r="Z136" s="141"/>
      <c r="AA136" s="141"/>
      <c r="AB136" s="141"/>
      <c r="AC136" s="141"/>
    </row>
    <row r="137" spans="1:29" s="142" customFormat="1" ht="15.75" customHeight="1" thickBot="1" x14ac:dyDescent="0.3">
      <c r="A137" s="258">
        <v>4</v>
      </c>
      <c r="B137" s="76" t="s">
        <v>22</v>
      </c>
      <c r="C137" s="29">
        <f t="shared" si="95"/>
        <v>0</v>
      </c>
      <c r="D137" s="158"/>
      <c r="E137" s="158"/>
      <c r="F137" s="158"/>
      <c r="G137" s="158"/>
      <c r="H137" s="158"/>
      <c r="I137" s="158"/>
      <c r="J137" s="158"/>
      <c r="K137" s="158"/>
      <c r="L137" s="335"/>
      <c r="M137" s="29">
        <f t="shared" si="121"/>
        <v>0</v>
      </c>
      <c r="N137" s="158"/>
      <c r="O137" s="158"/>
      <c r="P137" s="158"/>
      <c r="Q137" s="158"/>
      <c r="R137" s="158"/>
      <c r="S137" s="158"/>
      <c r="T137" s="158"/>
      <c r="U137" s="158"/>
      <c r="V137" s="335"/>
      <c r="W137" s="158" t="str">
        <f t="shared" si="100"/>
        <v>-</v>
      </c>
      <c r="X137" s="348" t="str">
        <f t="shared" si="108"/>
        <v>-</v>
      </c>
      <c r="Y137" s="141"/>
      <c r="Z137" s="141"/>
      <c r="AA137" s="141"/>
      <c r="AB137" s="141"/>
      <c r="AC137" s="141"/>
    </row>
    <row r="138" spans="1:29" s="101" customFormat="1" ht="15.75" customHeight="1" x14ac:dyDescent="0.25">
      <c r="A138" s="62" t="s">
        <v>398</v>
      </c>
      <c r="B138" s="71" t="s">
        <v>396</v>
      </c>
      <c r="C138" s="27">
        <f t="shared" si="95"/>
        <v>0</v>
      </c>
      <c r="D138" s="27">
        <f t="shared" ref="D138:L138" si="125">SUM(D139)</f>
        <v>0</v>
      </c>
      <c r="E138" s="27">
        <f t="shared" si="125"/>
        <v>0</v>
      </c>
      <c r="F138" s="27">
        <f t="shared" si="125"/>
        <v>0</v>
      </c>
      <c r="G138" s="27">
        <f t="shared" si="125"/>
        <v>0</v>
      </c>
      <c r="H138" s="27">
        <f t="shared" si="125"/>
        <v>0</v>
      </c>
      <c r="I138" s="27">
        <f t="shared" si="125"/>
        <v>0</v>
      </c>
      <c r="J138" s="27">
        <f t="shared" si="125"/>
        <v>0</v>
      </c>
      <c r="K138" s="27">
        <f t="shared" si="125"/>
        <v>0</v>
      </c>
      <c r="L138" s="340">
        <f t="shared" si="125"/>
        <v>0</v>
      </c>
      <c r="M138" s="27">
        <f t="shared" si="121"/>
        <v>0</v>
      </c>
      <c r="N138" s="27">
        <f t="shared" ref="N138:V138" si="126">SUM(N139)</f>
        <v>0</v>
      </c>
      <c r="O138" s="27">
        <f t="shared" si="126"/>
        <v>0</v>
      </c>
      <c r="P138" s="27">
        <f t="shared" si="126"/>
        <v>0</v>
      </c>
      <c r="Q138" s="27">
        <f t="shared" si="126"/>
        <v>0</v>
      </c>
      <c r="R138" s="27">
        <f t="shared" si="126"/>
        <v>0</v>
      </c>
      <c r="S138" s="27">
        <f t="shared" si="126"/>
        <v>0</v>
      </c>
      <c r="T138" s="27">
        <f t="shared" si="126"/>
        <v>0</v>
      </c>
      <c r="U138" s="27">
        <f t="shared" si="126"/>
        <v>0</v>
      </c>
      <c r="V138" s="340">
        <f t="shared" si="126"/>
        <v>0</v>
      </c>
      <c r="W138" s="27" t="str">
        <f t="shared" si="100"/>
        <v>-</v>
      </c>
      <c r="X138" s="348" t="str">
        <f t="shared" si="108"/>
        <v>-</v>
      </c>
      <c r="Y138" s="100"/>
      <c r="Z138" s="100"/>
      <c r="AA138" s="100"/>
      <c r="AB138" s="100"/>
      <c r="AC138" s="100"/>
    </row>
    <row r="139" spans="1:29" s="142" customFormat="1" ht="15.75" customHeight="1" thickBot="1" x14ac:dyDescent="0.3">
      <c r="A139" s="258">
        <v>4</v>
      </c>
      <c r="B139" s="76" t="s">
        <v>22</v>
      </c>
      <c r="C139" s="29">
        <f t="shared" si="95"/>
        <v>0</v>
      </c>
      <c r="D139" s="158"/>
      <c r="E139" s="158"/>
      <c r="F139" s="158"/>
      <c r="G139" s="158"/>
      <c r="H139" s="158"/>
      <c r="I139" s="158"/>
      <c r="J139" s="158"/>
      <c r="K139" s="158"/>
      <c r="L139" s="325"/>
      <c r="M139" s="29">
        <f t="shared" si="121"/>
        <v>0</v>
      </c>
      <c r="N139" s="158"/>
      <c r="O139" s="158"/>
      <c r="P139" s="158"/>
      <c r="Q139" s="158"/>
      <c r="R139" s="158"/>
      <c r="S139" s="158"/>
      <c r="T139" s="158"/>
      <c r="U139" s="158"/>
      <c r="V139" s="325"/>
      <c r="W139" s="158" t="str">
        <f t="shared" si="100"/>
        <v>-</v>
      </c>
      <c r="X139" s="348" t="str">
        <f t="shared" si="108"/>
        <v>-</v>
      </c>
      <c r="Y139" s="141"/>
      <c r="Z139" s="141"/>
      <c r="AA139" s="141"/>
      <c r="AB139" s="141"/>
      <c r="AC139" s="141"/>
    </row>
    <row r="140" spans="1:29" s="101" customFormat="1" ht="15.75" customHeight="1" x14ac:dyDescent="0.25">
      <c r="A140" s="62" t="s">
        <v>399</v>
      </c>
      <c r="B140" s="71" t="s">
        <v>397</v>
      </c>
      <c r="C140" s="27">
        <f t="shared" si="95"/>
        <v>0</v>
      </c>
      <c r="D140" s="27">
        <f>SUM(D141:D144)</f>
        <v>0</v>
      </c>
      <c r="E140" s="27">
        <f t="shared" ref="E140:L140" si="127">SUM(E141:E144)</f>
        <v>0</v>
      </c>
      <c r="F140" s="27">
        <f t="shared" si="127"/>
        <v>0</v>
      </c>
      <c r="G140" s="27">
        <f t="shared" si="127"/>
        <v>0</v>
      </c>
      <c r="H140" s="27">
        <f t="shared" si="127"/>
        <v>0</v>
      </c>
      <c r="I140" s="27">
        <f t="shared" si="127"/>
        <v>0</v>
      </c>
      <c r="J140" s="27">
        <f t="shared" si="127"/>
        <v>0</v>
      </c>
      <c r="K140" s="27">
        <f t="shared" si="127"/>
        <v>0</v>
      </c>
      <c r="L140" s="340">
        <f t="shared" si="127"/>
        <v>0</v>
      </c>
      <c r="M140" s="27">
        <f t="shared" si="121"/>
        <v>0</v>
      </c>
      <c r="N140" s="27">
        <f>SUM(N141:N144)</f>
        <v>0</v>
      </c>
      <c r="O140" s="27">
        <f t="shared" ref="O140:V140" si="128">SUM(O141:O144)</f>
        <v>0</v>
      </c>
      <c r="P140" s="27">
        <f t="shared" si="128"/>
        <v>0</v>
      </c>
      <c r="Q140" s="27">
        <f t="shared" si="128"/>
        <v>0</v>
      </c>
      <c r="R140" s="27">
        <f t="shared" si="128"/>
        <v>0</v>
      </c>
      <c r="S140" s="27">
        <f t="shared" si="128"/>
        <v>0</v>
      </c>
      <c r="T140" s="27">
        <f t="shared" si="128"/>
        <v>0</v>
      </c>
      <c r="U140" s="27">
        <f t="shared" si="128"/>
        <v>0</v>
      </c>
      <c r="V140" s="340">
        <f t="shared" si="128"/>
        <v>0</v>
      </c>
      <c r="W140" s="27" t="str">
        <f t="shared" si="100"/>
        <v>-</v>
      </c>
      <c r="X140" s="348" t="str">
        <f t="shared" si="108"/>
        <v>-</v>
      </c>
      <c r="Y140" s="100"/>
      <c r="Z140" s="100"/>
      <c r="AA140" s="100"/>
      <c r="AB140" s="100"/>
      <c r="AC140" s="100"/>
    </row>
    <row r="141" spans="1:29" s="142" customFormat="1" ht="15.75" customHeight="1" x14ac:dyDescent="0.25">
      <c r="A141" s="139">
        <v>1</v>
      </c>
      <c r="B141" s="140" t="s">
        <v>28</v>
      </c>
      <c r="C141" s="11">
        <f t="shared" si="95"/>
        <v>0</v>
      </c>
      <c r="D141" s="23"/>
      <c r="E141" s="23"/>
      <c r="F141" s="23"/>
      <c r="G141" s="23"/>
      <c r="H141" s="23"/>
      <c r="I141" s="23"/>
      <c r="J141" s="23"/>
      <c r="K141" s="23"/>
      <c r="L141" s="323"/>
      <c r="M141" s="11">
        <f t="shared" si="121"/>
        <v>0</v>
      </c>
      <c r="N141" s="23"/>
      <c r="O141" s="23"/>
      <c r="P141" s="23"/>
      <c r="Q141" s="23"/>
      <c r="R141" s="23"/>
      <c r="S141" s="23"/>
      <c r="T141" s="23"/>
      <c r="U141" s="23"/>
      <c r="V141" s="323"/>
      <c r="W141" s="23" t="str">
        <f t="shared" si="100"/>
        <v>-</v>
      </c>
      <c r="X141" s="348" t="str">
        <f t="shared" si="108"/>
        <v>-</v>
      </c>
      <c r="Y141" s="141"/>
      <c r="Z141" s="141"/>
      <c r="AA141" s="141"/>
      <c r="AB141" s="141"/>
      <c r="AC141" s="141"/>
    </row>
    <row r="142" spans="1:29" s="142" customFormat="1" ht="15.75" customHeight="1" x14ac:dyDescent="0.25">
      <c r="A142" s="139">
        <v>2</v>
      </c>
      <c r="B142" s="143" t="s">
        <v>13</v>
      </c>
      <c r="C142" s="11">
        <f t="shared" si="95"/>
        <v>0</v>
      </c>
      <c r="D142" s="23"/>
      <c r="E142" s="23"/>
      <c r="F142" s="23"/>
      <c r="G142" s="23"/>
      <c r="H142" s="23"/>
      <c r="I142" s="23"/>
      <c r="J142" s="23"/>
      <c r="K142" s="23"/>
      <c r="L142" s="323"/>
      <c r="M142" s="11">
        <f t="shared" si="121"/>
        <v>0</v>
      </c>
      <c r="N142" s="23"/>
      <c r="O142" s="23"/>
      <c r="P142" s="23"/>
      <c r="Q142" s="23"/>
      <c r="R142" s="23"/>
      <c r="S142" s="23"/>
      <c r="T142" s="23"/>
      <c r="U142" s="23"/>
      <c r="V142" s="323"/>
      <c r="W142" s="23" t="str">
        <f t="shared" si="100"/>
        <v>-</v>
      </c>
      <c r="X142" s="348" t="str">
        <f t="shared" si="108"/>
        <v>-</v>
      </c>
      <c r="Y142" s="141"/>
      <c r="Z142" s="141"/>
      <c r="AA142" s="141"/>
      <c r="AB142" s="141"/>
      <c r="AC142" s="141"/>
    </row>
    <row r="143" spans="1:29" s="142" customFormat="1" ht="15.75" customHeight="1" x14ac:dyDescent="0.25">
      <c r="A143" s="139">
        <v>3</v>
      </c>
      <c r="B143" s="140" t="s">
        <v>14</v>
      </c>
      <c r="C143" s="11">
        <f t="shared" si="95"/>
        <v>0</v>
      </c>
      <c r="D143" s="23"/>
      <c r="E143" s="23"/>
      <c r="F143" s="23"/>
      <c r="G143" s="23"/>
      <c r="H143" s="23"/>
      <c r="I143" s="23"/>
      <c r="J143" s="23"/>
      <c r="K143" s="23"/>
      <c r="L143" s="323"/>
      <c r="M143" s="11">
        <f t="shared" si="121"/>
        <v>0</v>
      </c>
      <c r="N143" s="23"/>
      <c r="O143" s="23"/>
      <c r="P143" s="23"/>
      <c r="Q143" s="23"/>
      <c r="R143" s="23"/>
      <c r="S143" s="23"/>
      <c r="T143" s="23"/>
      <c r="U143" s="23"/>
      <c r="V143" s="323"/>
      <c r="W143" s="23" t="str">
        <f t="shared" si="100"/>
        <v>-</v>
      </c>
      <c r="X143" s="348" t="str">
        <f t="shared" si="108"/>
        <v>-</v>
      </c>
      <c r="Y143" s="141"/>
      <c r="Z143" s="141"/>
      <c r="AA143" s="141"/>
      <c r="AB143" s="141"/>
      <c r="AC143" s="141"/>
    </row>
    <row r="144" spans="1:29" s="142" customFormat="1" ht="15.75" customHeight="1" thickBot="1" x14ac:dyDescent="0.3">
      <c r="A144" s="258">
        <v>4</v>
      </c>
      <c r="B144" s="76" t="s">
        <v>22</v>
      </c>
      <c r="C144" s="29">
        <f t="shared" si="95"/>
        <v>0</v>
      </c>
      <c r="D144" s="158"/>
      <c r="E144" s="158"/>
      <c r="F144" s="158"/>
      <c r="G144" s="158"/>
      <c r="H144" s="158"/>
      <c r="I144" s="158"/>
      <c r="J144" s="158"/>
      <c r="K144" s="158"/>
      <c r="L144" s="335"/>
      <c r="M144" s="29">
        <f t="shared" si="121"/>
        <v>0</v>
      </c>
      <c r="N144" s="158"/>
      <c r="O144" s="158"/>
      <c r="P144" s="158"/>
      <c r="Q144" s="158"/>
      <c r="R144" s="158"/>
      <c r="S144" s="158"/>
      <c r="T144" s="158"/>
      <c r="U144" s="158"/>
      <c r="V144" s="335"/>
      <c r="W144" s="158" t="str">
        <f t="shared" si="100"/>
        <v>-</v>
      </c>
      <c r="X144" s="348" t="str">
        <f t="shared" si="108"/>
        <v>-</v>
      </c>
      <c r="Y144" s="141"/>
      <c r="Z144" s="141"/>
      <c r="AA144" s="141"/>
      <c r="AB144" s="141"/>
      <c r="AC144" s="141"/>
    </row>
    <row r="145" spans="1:29" s="117" customFormat="1" ht="13.8" x14ac:dyDescent="0.25">
      <c r="A145" s="69" t="s">
        <v>453</v>
      </c>
      <c r="B145" s="152" t="s">
        <v>454</v>
      </c>
      <c r="C145" s="40">
        <f t="shared" si="95"/>
        <v>679492</v>
      </c>
      <c r="D145" s="40">
        <v>18170</v>
      </c>
      <c r="E145" s="40">
        <v>345313</v>
      </c>
      <c r="F145" s="40"/>
      <c r="G145" s="40">
        <v>0</v>
      </c>
      <c r="H145" s="40">
        <v>72683</v>
      </c>
      <c r="I145" s="40"/>
      <c r="J145" s="40">
        <v>243326</v>
      </c>
      <c r="K145" s="40"/>
      <c r="L145" s="336"/>
      <c r="M145" s="40">
        <f t="shared" si="121"/>
        <v>1009885</v>
      </c>
      <c r="N145" s="40">
        <v>90026</v>
      </c>
      <c r="O145" s="40">
        <v>364189</v>
      </c>
      <c r="P145" s="40">
        <v>44865</v>
      </c>
      <c r="Q145" s="40"/>
      <c r="R145" s="40">
        <v>208186</v>
      </c>
      <c r="S145" s="40"/>
      <c r="T145" s="40">
        <v>302619</v>
      </c>
      <c r="U145" s="40"/>
      <c r="V145" s="336"/>
      <c r="W145" s="679">
        <f t="shared" si="100"/>
        <v>1.4862353051985895</v>
      </c>
      <c r="X145" s="348">
        <f t="shared" si="108"/>
        <v>4.9546505228398461</v>
      </c>
      <c r="Y145" s="116"/>
      <c r="Z145" s="116"/>
      <c r="AA145" s="116"/>
      <c r="AB145" s="116"/>
      <c r="AC145" s="116"/>
    </row>
    <row r="146" spans="1:29" s="117" customFormat="1" ht="13.8" x14ac:dyDescent="0.25">
      <c r="A146" s="67"/>
      <c r="B146" s="153" t="s">
        <v>455</v>
      </c>
      <c r="C146" s="160">
        <f t="shared" si="95"/>
        <v>658940</v>
      </c>
      <c r="D146" s="160">
        <f t="shared" ref="D146:L146" si="129">SUM(D148:D151)</f>
        <v>21922</v>
      </c>
      <c r="E146" s="160">
        <f t="shared" si="129"/>
        <v>335113</v>
      </c>
      <c r="F146" s="160">
        <f t="shared" si="129"/>
        <v>15058</v>
      </c>
      <c r="G146" s="160">
        <f t="shared" si="129"/>
        <v>0</v>
      </c>
      <c r="H146" s="160">
        <f t="shared" si="129"/>
        <v>87686</v>
      </c>
      <c r="I146" s="160">
        <f t="shared" si="129"/>
        <v>0</v>
      </c>
      <c r="J146" s="160">
        <f t="shared" si="129"/>
        <v>199161</v>
      </c>
      <c r="K146" s="160">
        <f t="shared" si="129"/>
        <v>0</v>
      </c>
      <c r="L146" s="337">
        <f t="shared" si="129"/>
        <v>0</v>
      </c>
      <c r="M146" s="160">
        <f t="shared" si="121"/>
        <v>1013431</v>
      </c>
      <c r="N146" s="160">
        <f t="shared" ref="N146:V146" si="130">SUM(N148:N151)</f>
        <v>54476</v>
      </c>
      <c r="O146" s="160">
        <f t="shared" si="130"/>
        <v>354581</v>
      </c>
      <c r="P146" s="160">
        <f t="shared" si="130"/>
        <v>40250</v>
      </c>
      <c r="Q146" s="160">
        <f t="shared" si="130"/>
        <v>0</v>
      </c>
      <c r="R146" s="160">
        <f t="shared" si="130"/>
        <v>217909</v>
      </c>
      <c r="S146" s="160">
        <f t="shared" si="130"/>
        <v>0</v>
      </c>
      <c r="T146" s="160">
        <f t="shared" si="130"/>
        <v>346215</v>
      </c>
      <c r="U146" s="160">
        <f t="shared" si="130"/>
        <v>0</v>
      </c>
      <c r="V146" s="337">
        <f t="shared" si="130"/>
        <v>0</v>
      </c>
      <c r="W146" s="682">
        <f t="shared" si="100"/>
        <v>1.5379715907366376</v>
      </c>
      <c r="X146" s="348">
        <f t="shared" si="108"/>
        <v>2.4849922452330993</v>
      </c>
      <c r="Y146" s="116"/>
      <c r="Z146" s="116"/>
      <c r="AA146" s="116"/>
      <c r="AB146" s="116"/>
      <c r="AC146" s="116"/>
    </row>
    <row r="147" spans="1:29" s="117" customFormat="1" ht="14.4" thickBot="1" x14ac:dyDescent="0.3">
      <c r="A147" s="66"/>
      <c r="B147" s="120" t="s">
        <v>456</v>
      </c>
      <c r="C147" s="121">
        <f t="shared" ref="C147:L147" si="131">C145-C146</f>
        <v>20552</v>
      </c>
      <c r="D147" s="121">
        <f t="shared" si="131"/>
        <v>-3752</v>
      </c>
      <c r="E147" s="121">
        <f t="shared" si="131"/>
        <v>10200</v>
      </c>
      <c r="F147" s="121">
        <f t="shared" si="131"/>
        <v>-15058</v>
      </c>
      <c r="G147" s="121">
        <f t="shared" si="131"/>
        <v>0</v>
      </c>
      <c r="H147" s="121">
        <f t="shared" si="131"/>
        <v>-15003</v>
      </c>
      <c r="I147" s="121">
        <f t="shared" si="131"/>
        <v>0</v>
      </c>
      <c r="J147" s="121">
        <f t="shared" si="131"/>
        <v>44165</v>
      </c>
      <c r="K147" s="121">
        <f t="shared" si="131"/>
        <v>0</v>
      </c>
      <c r="L147" s="333">
        <f t="shared" si="131"/>
        <v>0</v>
      </c>
      <c r="M147" s="121">
        <f t="shared" ref="M147:V147" si="132">M145-M146</f>
        <v>-3546</v>
      </c>
      <c r="N147" s="121">
        <f t="shared" si="132"/>
        <v>35550</v>
      </c>
      <c r="O147" s="121">
        <f t="shared" si="132"/>
        <v>9608</v>
      </c>
      <c r="P147" s="121">
        <f t="shared" si="132"/>
        <v>4615</v>
      </c>
      <c r="Q147" s="121">
        <f t="shared" si="132"/>
        <v>0</v>
      </c>
      <c r="R147" s="121">
        <f t="shared" si="132"/>
        <v>-9723</v>
      </c>
      <c r="S147" s="121">
        <f t="shared" si="132"/>
        <v>0</v>
      </c>
      <c r="T147" s="121">
        <f t="shared" si="132"/>
        <v>-43596</v>
      </c>
      <c r="U147" s="121">
        <f t="shared" si="132"/>
        <v>0</v>
      </c>
      <c r="V147" s="333">
        <f t="shared" si="132"/>
        <v>0</v>
      </c>
      <c r="W147" s="673">
        <f t="shared" si="100"/>
        <v>-0.17253795251070456</v>
      </c>
      <c r="X147" s="348">
        <f t="shared" si="108"/>
        <v>-9.474946695095948</v>
      </c>
      <c r="Y147" s="116"/>
      <c r="Z147" s="116"/>
      <c r="AA147" s="116"/>
      <c r="AB147" s="116"/>
      <c r="AC147" s="116"/>
    </row>
    <row r="148" spans="1:29" s="101" customFormat="1" ht="15.75" customHeight="1" x14ac:dyDescent="0.25">
      <c r="A148" s="62">
        <v>1</v>
      </c>
      <c r="B148" s="148" t="s">
        <v>28</v>
      </c>
      <c r="C148" s="27">
        <f t="shared" si="95"/>
        <v>380952</v>
      </c>
      <c r="D148" s="27">
        <v>9011</v>
      </c>
      <c r="E148" s="27">
        <v>199154</v>
      </c>
      <c r="F148" s="27">
        <v>11770</v>
      </c>
      <c r="G148" s="27"/>
      <c r="H148" s="27">
        <v>36043</v>
      </c>
      <c r="I148" s="27"/>
      <c r="J148" s="27">
        <v>124974</v>
      </c>
      <c r="K148" s="27"/>
      <c r="L148" s="328"/>
      <c r="M148" s="27">
        <f t="shared" ref="M148:M153" si="133">SUM(N148:V148)</f>
        <v>544024</v>
      </c>
      <c r="N148" s="27">
        <v>22422</v>
      </c>
      <c r="O148" s="27">
        <v>225233</v>
      </c>
      <c r="P148" s="27">
        <v>13972</v>
      </c>
      <c r="Q148" s="27"/>
      <c r="R148" s="27">
        <v>89690</v>
      </c>
      <c r="S148" s="27"/>
      <c r="T148" s="27">
        <v>192707</v>
      </c>
      <c r="U148" s="27"/>
      <c r="V148" s="328"/>
      <c r="W148" s="27">
        <f t="shared" si="100"/>
        <v>1.4280644280644281</v>
      </c>
      <c r="X148" s="348">
        <f t="shared" si="108"/>
        <v>2.488292087448674</v>
      </c>
      <c r="Y148" s="100"/>
      <c r="Z148" s="100"/>
      <c r="AA148" s="100"/>
      <c r="AB148" s="100"/>
      <c r="AC148" s="100"/>
    </row>
    <row r="149" spans="1:29" s="101" customFormat="1" ht="13.8" x14ac:dyDescent="0.25">
      <c r="A149" s="63">
        <v>2</v>
      </c>
      <c r="B149" s="137" t="s">
        <v>13</v>
      </c>
      <c r="C149" s="11">
        <f t="shared" si="95"/>
        <v>62072</v>
      </c>
      <c r="D149" s="11">
        <v>1469</v>
      </c>
      <c r="E149" s="11">
        <v>32462</v>
      </c>
      <c r="F149" s="11">
        <v>1895</v>
      </c>
      <c r="G149" s="11"/>
      <c r="H149" s="11">
        <v>5875</v>
      </c>
      <c r="I149" s="11"/>
      <c r="J149" s="11">
        <v>20371</v>
      </c>
      <c r="K149" s="11"/>
      <c r="L149" s="319"/>
      <c r="M149" s="11">
        <f t="shared" si="133"/>
        <v>88677</v>
      </c>
      <c r="N149" s="11">
        <v>3655</v>
      </c>
      <c r="O149" s="11">
        <v>36713</v>
      </c>
      <c r="P149" s="11">
        <v>2278</v>
      </c>
      <c r="Q149" s="11"/>
      <c r="R149" s="11">
        <v>14620</v>
      </c>
      <c r="S149" s="11"/>
      <c r="T149" s="11">
        <v>31411</v>
      </c>
      <c r="U149" s="11"/>
      <c r="V149" s="319"/>
      <c r="W149" s="11">
        <f t="shared" si="100"/>
        <v>1.4286151565923444</v>
      </c>
      <c r="X149" s="348">
        <f t="shared" si="108"/>
        <v>2.4880871341048332</v>
      </c>
      <c r="Y149" s="100"/>
      <c r="Z149" s="100"/>
      <c r="AA149" s="100"/>
      <c r="AB149" s="100"/>
      <c r="AC149" s="100"/>
    </row>
    <row r="150" spans="1:29" s="101" customFormat="1" ht="13.8" x14ac:dyDescent="0.25">
      <c r="A150" s="63">
        <v>3</v>
      </c>
      <c r="B150" s="137" t="s">
        <v>14</v>
      </c>
      <c r="C150" s="11">
        <f t="shared" si="95"/>
        <v>37876</v>
      </c>
      <c r="D150" s="11">
        <v>1228</v>
      </c>
      <c r="E150" s="11">
        <v>19553</v>
      </c>
      <c r="F150" s="11">
        <v>1383</v>
      </c>
      <c r="G150" s="11"/>
      <c r="H150" s="11">
        <v>4910</v>
      </c>
      <c r="I150" s="11"/>
      <c r="J150" s="11">
        <v>10802</v>
      </c>
      <c r="K150" s="11"/>
      <c r="L150" s="319"/>
      <c r="M150" s="11">
        <f t="shared" si="133"/>
        <v>50796</v>
      </c>
      <c r="N150" s="11">
        <v>3141</v>
      </c>
      <c r="O150" s="11">
        <v>15389</v>
      </c>
      <c r="P150" s="11">
        <v>1910</v>
      </c>
      <c r="Q150" s="11"/>
      <c r="R150" s="11">
        <v>12565</v>
      </c>
      <c r="S150" s="11"/>
      <c r="T150" s="11">
        <v>17791</v>
      </c>
      <c r="U150" s="11"/>
      <c r="V150" s="319"/>
      <c r="W150" s="11">
        <f t="shared" si="100"/>
        <v>1.341113105924596</v>
      </c>
      <c r="X150" s="348">
        <f t="shared" si="108"/>
        <v>2.5578175895765471</v>
      </c>
      <c r="Y150" s="100"/>
      <c r="Z150" s="100"/>
      <c r="AA150" s="100"/>
      <c r="AB150" s="100"/>
      <c r="AC150" s="100"/>
    </row>
    <row r="151" spans="1:29" s="101" customFormat="1" ht="14.4" thickBot="1" x14ac:dyDescent="0.3">
      <c r="A151" s="64">
        <v>4</v>
      </c>
      <c r="B151" s="149" t="s">
        <v>22</v>
      </c>
      <c r="C151" s="29">
        <f t="shared" si="95"/>
        <v>178040</v>
      </c>
      <c r="D151" s="29">
        <v>10214</v>
      </c>
      <c r="E151" s="29">
        <v>83944</v>
      </c>
      <c r="F151" s="29">
        <v>10</v>
      </c>
      <c r="G151" s="29"/>
      <c r="H151" s="29">
        <v>40858</v>
      </c>
      <c r="I151" s="29"/>
      <c r="J151" s="29">
        <v>43014</v>
      </c>
      <c r="K151" s="29"/>
      <c r="L151" s="329"/>
      <c r="M151" s="29">
        <f t="shared" si="133"/>
        <v>329934</v>
      </c>
      <c r="N151" s="29">
        <v>25258</v>
      </c>
      <c r="O151" s="29">
        <v>77246</v>
      </c>
      <c r="P151" s="29">
        <v>22090</v>
      </c>
      <c r="Q151" s="29"/>
      <c r="R151" s="29">
        <v>101034</v>
      </c>
      <c r="S151" s="29"/>
      <c r="T151" s="29">
        <v>104306</v>
      </c>
      <c r="U151" s="29"/>
      <c r="V151" s="329"/>
      <c r="W151" s="29">
        <f t="shared" si="100"/>
        <v>1.8531453605931252</v>
      </c>
      <c r="X151" s="348">
        <f t="shared" si="108"/>
        <v>2.4728803602897984</v>
      </c>
      <c r="Y151" s="100"/>
      <c r="Z151" s="100"/>
      <c r="AA151" s="100"/>
      <c r="AB151" s="100"/>
      <c r="AC151" s="100"/>
    </row>
    <row r="152" spans="1:29" s="117" customFormat="1" ht="13.8" x14ac:dyDescent="0.25">
      <c r="A152" s="69" t="s">
        <v>457</v>
      </c>
      <c r="B152" s="152" t="s">
        <v>458</v>
      </c>
      <c r="C152" s="40">
        <f t="shared" si="95"/>
        <v>0</v>
      </c>
      <c r="D152" s="40"/>
      <c r="E152" s="40"/>
      <c r="F152" s="40"/>
      <c r="G152" s="40"/>
      <c r="H152" s="40"/>
      <c r="I152" s="40"/>
      <c r="J152" s="40"/>
      <c r="K152" s="40"/>
      <c r="L152" s="336"/>
      <c r="M152" s="40">
        <f t="shared" si="133"/>
        <v>0</v>
      </c>
      <c r="N152" s="40"/>
      <c r="O152" s="40"/>
      <c r="P152" s="40"/>
      <c r="Q152" s="40"/>
      <c r="R152" s="40"/>
      <c r="S152" s="40"/>
      <c r="T152" s="40"/>
      <c r="U152" s="40"/>
      <c r="V152" s="336"/>
      <c r="W152" s="679" t="str">
        <f t="shared" si="100"/>
        <v>-</v>
      </c>
      <c r="X152" s="348" t="str">
        <f t="shared" si="108"/>
        <v>-</v>
      </c>
      <c r="Y152" s="116"/>
      <c r="Z152" s="116"/>
      <c r="AA152" s="116"/>
      <c r="AB152" s="116"/>
      <c r="AC152" s="116"/>
    </row>
    <row r="153" spans="1:29" s="117" customFormat="1" ht="13.8" x14ac:dyDescent="0.25">
      <c r="A153" s="67"/>
      <c r="B153" s="153" t="s">
        <v>459</v>
      </c>
      <c r="C153" s="160">
        <f t="shared" si="95"/>
        <v>0</v>
      </c>
      <c r="D153" s="160">
        <f t="shared" ref="D153:L153" si="134">SUM(D155:D158)</f>
        <v>0</v>
      </c>
      <c r="E153" s="160">
        <f t="shared" si="134"/>
        <v>0</v>
      </c>
      <c r="F153" s="160">
        <f t="shared" si="134"/>
        <v>0</v>
      </c>
      <c r="G153" s="160">
        <f t="shared" si="134"/>
        <v>0</v>
      </c>
      <c r="H153" s="160">
        <f t="shared" si="134"/>
        <v>0</v>
      </c>
      <c r="I153" s="160">
        <f t="shared" si="134"/>
        <v>0</v>
      </c>
      <c r="J153" s="160">
        <f t="shared" si="134"/>
        <v>0</v>
      </c>
      <c r="K153" s="160">
        <f t="shared" si="134"/>
        <v>0</v>
      </c>
      <c r="L153" s="337">
        <f t="shared" si="134"/>
        <v>0</v>
      </c>
      <c r="M153" s="160">
        <f t="shared" si="133"/>
        <v>0</v>
      </c>
      <c r="N153" s="160">
        <f t="shared" ref="N153:V153" si="135">SUM(N155:N158)</f>
        <v>0</v>
      </c>
      <c r="O153" s="160">
        <f t="shared" si="135"/>
        <v>0</v>
      </c>
      <c r="P153" s="160">
        <f t="shared" si="135"/>
        <v>0</v>
      </c>
      <c r="Q153" s="160">
        <f t="shared" si="135"/>
        <v>0</v>
      </c>
      <c r="R153" s="160">
        <f t="shared" si="135"/>
        <v>0</v>
      </c>
      <c r="S153" s="160">
        <f t="shared" si="135"/>
        <v>0</v>
      </c>
      <c r="T153" s="160">
        <f t="shared" si="135"/>
        <v>0</v>
      </c>
      <c r="U153" s="160">
        <f t="shared" si="135"/>
        <v>0</v>
      </c>
      <c r="V153" s="337">
        <f t="shared" si="135"/>
        <v>0</v>
      </c>
      <c r="W153" s="682" t="str">
        <f t="shared" si="100"/>
        <v>-</v>
      </c>
      <c r="X153" s="348" t="str">
        <f t="shared" si="108"/>
        <v>-</v>
      </c>
      <c r="Y153" s="116"/>
      <c r="Z153" s="116"/>
      <c r="AA153" s="116"/>
      <c r="AB153" s="116"/>
      <c r="AC153" s="116"/>
    </row>
    <row r="154" spans="1:29" s="117" customFormat="1" ht="14.4" thickBot="1" x14ac:dyDescent="0.3">
      <c r="A154" s="66"/>
      <c r="B154" s="120" t="s">
        <v>460</v>
      </c>
      <c r="C154" s="121">
        <f t="shared" ref="C154:L154" si="136">C152-C153</f>
        <v>0</v>
      </c>
      <c r="D154" s="121">
        <f t="shared" si="136"/>
        <v>0</v>
      </c>
      <c r="E154" s="121">
        <f t="shared" si="136"/>
        <v>0</v>
      </c>
      <c r="F154" s="121">
        <f t="shared" si="136"/>
        <v>0</v>
      </c>
      <c r="G154" s="121">
        <f t="shared" si="136"/>
        <v>0</v>
      </c>
      <c r="H154" s="121">
        <f t="shared" si="136"/>
        <v>0</v>
      </c>
      <c r="I154" s="121">
        <f t="shared" si="136"/>
        <v>0</v>
      </c>
      <c r="J154" s="121">
        <f t="shared" si="136"/>
        <v>0</v>
      </c>
      <c r="K154" s="121">
        <f t="shared" si="136"/>
        <v>0</v>
      </c>
      <c r="L154" s="333">
        <f t="shared" si="136"/>
        <v>0</v>
      </c>
      <c r="M154" s="121">
        <f t="shared" ref="M154:V154" si="137">M152-M153</f>
        <v>0</v>
      </c>
      <c r="N154" s="121">
        <f t="shared" si="137"/>
        <v>0</v>
      </c>
      <c r="O154" s="121">
        <f t="shared" si="137"/>
        <v>0</v>
      </c>
      <c r="P154" s="121">
        <f t="shared" si="137"/>
        <v>0</v>
      </c>
      <c r="Q154" s="121">
        <f t="shared" si="137"/>
        <v>0</v>
      </c>
      <c r="R154" s="121">
        <f t="shared" si="137"/>
        <v>0</v>
      </c>
      <c r="S154" s="121">
        <f t="shared" si="137"/>
        <v>0</v>
      </c>
      <c r="T154" s="121">
        <f t="shared" si="137"/>
        <v>0</v>
      </c>
      <c r="U154" s="121">
        <f t="shared" si="137"/>
        <v>0</v>
      </c>
      <c r="V154" s="333">
        <f t="shared" si="137"/>
        <v>0</v>
      </c>
      <c r="W154" s="673" t="str">
        <f t="shared" si="100"/>
        <v>-</v>
      </c>
      <c r="X154" s="348" t="str">
        <f t="shared" si="108"/>
        <v>-</v>
      </c>
      <c r="Y154" s="116"/>
      <c r="Z154" s="116"/>
      <c r="AA154" s="116"/>
      <c r="AB154" s="116"/>
      <c r="AC154" s="116"/>
    </row>
    <row r="155" spans="1:29" s="101" customFormat="1" ht="15.75" customHeight="1" x14ac:dyDescent="0.25">
      <c r="A155" s="62">
        <v>1</v>
      </c>
      <c r="B155" s="148" t="s">
        <v>28</v>
      </c>
      <c r="C155" s="27">
        <f t="shared" ref="C155:C160" si="138">SUM(D155:L155)</f>
        <v>0</v>
      </c>
      <c r="D155" s="27"/>
      <c r="E155" s="27"/>
      <c r="F155" s="27"/>
      <c r="G155" s="27"/>
      <c r="H155" s="27"/>
      <c r="I155" s="27"/>
      <c r="J155" s="27"/>
      <c r="K155" s="27"/>
      <c r="L155" s="328"/>
      <c r="M155" s="27">
        <f t="shared" ref="M155:M160" si="139">SUM(N155:V155)</f>
        <v>0</v>
      </c>
      <c r="N155" s="27"/>
      <c r="O155" s="27"/>
      <c r="P155" s="27"/>
      <c r="Q155" s="27"/>
      <c r="R155" s="27"/>
      <c r="S155" s="27"/>
      <c r="T155" s="27"/>
      <c r="U155" s="27"/>
      <c r="V155" s="328"/>
      <c r="W155" s="27" t="str">
        <f t="shared" si="100"/>
        <v>-</v>
      </c>
      <c r="X155" s="348" t="str">
        <f t="shared" si="108"/>
        <v>-</v>
      </c>
      <c r="Y155" s="100"/>
      <c r="Z155" s="100"/>
      <c r="AA155" s="100"/>
      <c r="AB155" s="100"/>
      <c r="AC155" s="100"/>
    </row>
    <row r="156" spans="1:29" s="101" customFormat="1" ht="13.8" x14ac:dyDescent="0.25">
      <c r="A156" s="63">
        <v>2</v>
      </c>
      <c r="B156" s="137" t="s">
        <v>13</v>
      </c>
      <c r="C156" s="11">
        <f t="shared" si="138"/>
        <v>0</v>
      </c>
      <c r="D156" s="11"/>
      <c r="E156" s="11"/>
      <c r="F156" s="11"/>
      <c r="G156" s="11"/>
      <c r="H156" s="11"/>
      <c r="I156" s="11"/>
      <c r="J156" s="11"/>
      <c r="K156" s="11"/>
      <c r="L156" s="319"/>
      <c r="M156" s="11">
        <f t="shared" si="139"/>
        <v>0</v>
      </c>
      <c r="N156" s="11"/>
      <c r="O156" s="11"/>
      <c r="P156" s="11"/>
      <c r="Q156" s="11"/>
      <c r="R156" s="11"/>
      <c r="S156" s="11"/>
      <c r="T156" s="11"/>
      <c r="U156" s="11"/>
      <c r="V156" s="319"/>
      <c r="W156" s="11" t="str">
        <f t="shared" si="100"/>
        <v>-</v>
      </c>
      <c r="X156" s="348" t="str">
        <f t="shared" si="108"/>
        <v>-</v>
      </c>
      <c r="Y156" s="100"/>
      <c r="Z156" s="100"/>
      <c r="AA156" s="100"/>
      <c r="AB156" s="100"/>
      <c r="AC156" s="100"/>
    </row>
    <row r="157" spans="1:29" s="101" customFormat="1" ht="13.8" x14ac:dyDescent="0.25">
      <c r="A157" s="63">
        <v>3</v>
      </c>
      <c r="B157" s="137" t="s">
        <v>14</v>
      </c>
      <c r="C157" s="11">
        <f t="shared" si="138"/>
        <v>0</v>
      </c>
      <c r="D157" s="11"/>
      <c r="E157" s="11"/>
      <c r="F157" s="11"/>
      <c r="G157" s="11"/>
      <c r="H157" s="11"/>
      <c r="I157" s="11"/>
      <c r="J157" s="11"/>
      <c r="K157" s="11"/>
      <c r="L157" s="319"/>
      <c r="M157" s="11">
        <f t="shared" si="139"/>
        <v>0</v>
      </c>
      <c r="N157" s="11"/>
      <c r="O157" s="11"/>
      <c r="P157" s="11"/>
      <c r="Q157" s="11"/>
      <c r="R157" s="11"/>
      <c r="S157" s="11"/>
      <c r="T157" s="11"/>
      <c r="U157" s="11"/>
      <c r="V157" s="319"/>
      <c r="W157" s="11" t="str">
        <f t="shared" si="100"/>
        <v>-</v>
      </c>
      <c r="X157" s="348" t="str">
        <f t="shared" si="108"/>
        <v>-</v>
      </c>
      <c r="Y157" s="100"/>
      <c r="Z157" s="100"/>
      <c r="AA157" s="100"/>
      <c r="AB157" s="100"/>
      <c r="AC157" s="100"/>
    </row>
    <row r="158" spans="1:29" s="101" customFormat="1" ht="14.4" thickBot="1" x14ac:dyDescent="0.3">
      <c r="A158" s="64">
        <v>4</v>
      </c>
      <c r="B158" s="149" t="s">
        <v>22</v>
      </c>
      <c r="C158" s="29">
        <f t="shared" si="138"/>
        <v>0</v>
      </c>
      <c r="D158" s="29"/>
      <c r="E158" s="29"/>
      <c r="F158" s="29"/>
      <c r="G158" s="29"/>
      <c r="H158" s="29"/>
      <c r="I158" s="29"/>
      <c r="J158" s="29"/>
      <c r="K158" s="29"/>
      <c r="L158" s="329"/>
      <c r="M158" s="29">
        <f t="shared" si="139"/>
        <v>0</v>
      </c>
      <c r="N158" s="29"/>
      <c r="O158" s="29"/>
      <c r="P158" s="29"/>
      <c r="Q158" s="29"/>
      <c r="R158" s="29"/>
      <c r="S158" s="29"/>
      <c r="T158" s="29"/>
      <c r="U158" s="29"/>
      <c r="V158" s="329"/>
      <c r="W158" s="29" t="str">
        <f t="shared" si="100"/>
        <v>-</v>
      </c>
      <c r="X158" s="348" t="str">
        <f t="shared" si="108"/>
        <v>-</v>
      </c>
      <c r="Y158" s="100"/>
      <c r="Z158" s="100"/>
      <c r="AA158" s="100"/>
      <c r="AB158" s="100"/>
      <c r="AC158" s="100"/>
    </row>
    <row r="159" spans="1:29" s="117" customFormat="1" ht="13.8" x14ac:dyDescent="0.25">
      <c r="A159" s="69" t="s">
        <v>177</v>
      </c>
      <c r="B159" s="152" t="s">
        <v>401</v>
      </c>
      <c r="C159" s="40">
        <f t="shared" si="138"/>
        <v>0</v>
      </c>
      <c r="D159" s="40"/>
      <c r="E159" s="40"/>
      <c r="F159" s="40"/>
      <c r="G159" s="40"/>
      <c r="H159" s="40"/>
      <c r="I159" s="40"/>
      <c r="J159" s="40"/>
      <c r="K159" s="40"/>
      <c r="L159" s="336"/>
      <c r="M159" s="40">
        <f t="shared" si="139"/>
        <v>0</v>
      </c>
      <c r="N159" s="40"/>
      <c r="O159" s="40"/>
      <c r="P159" s="40"/>
      <c r="Q159" s="40"/>
      <c r="R159" s="40"/>
      <c r="S159" s="40"/>
      <c r="T159" s="40"/>
      <c r="U159" s="40"/>
      <c r="V159" s="336"/>
      <c r="W159" s="679" t="str">
        <f t="shared" si="100"/>
        <v>-</v>
      </c>
      <c r="X159" s="348" t="str">
        <f t="shared" si="108"/>
        <v>-</v>
      </c>
      <c r="Y159" s="116"/>
      <c r="Z159" s="116"/>
      <c r="AA159" s="116"/>
      <c r="AB159" s="116"/>
      <c r="AC159" s="116"/>
    </row>
    <row r="160" spans="1:29" s="117" customFormat="1" ht="13.8" x14ac:dyDescent="0.25">
      <c r="A160" s="67"/>
      <c r="B160" s="153" t="s">
        <v>402</v>
      </c>
      <c r="C160" s="160">
        <f t="shared" si="138"/>
        <v>0</v>
      </c>
      <c r="D160" s="160">
        <f t="shared" ref="D160:L160" si="140">SUM(D162:D165)</f>
        <v>0</v>
      </c>
      <c r="E160" s="160">
        <f t="shared" si="140"/>
        <v>0</v>
      </c>
      <c r="F160" s="160">
        <f t="shared" si="140"/>
        <v>0</v>
      </c>
      <c r="G160" s="160">
        <f t="shared" si="140"/>
        <v>0</v>
      </c>
      <c r="H160" s="160">
        <f t="shared" si="140"/>
        <v>0</v>
      </c>
      <c r="I160" s="160">
        <f t="shared" si="140"/>
        <v>0</v>
      </c>
      <c r="J160" s="160">
        <f t="shared" si="140"/>
        <v>0</v>
      </c>
      <c r="K160" s="160">
        <f t="shared" si="140"/>
        <v>0</v>
      </c>
      <c r="L160" s="337">
        <f t="shared" si="140"/>
        <v>0</v>
      </c>
      <c r="M160" s="160">
        <f t="shared" si="139"/>
        <v>0</v>
      </c>
      <c r="N160" s="160">
        <f t="shared" ref="N160:V160" si="141">SUM(N162:N165)</f>
        <v>0</v>
      </c>
      <c r="O160" s="160">
        <f t="shared" si="141"/>
        <v>0</v>
      </c>
      <c r="P160" s="160">
        <f t="shared" si="141"/>
        <v>0</v>
      </c>
      <c r="Q160" s="160">
        <f t="shared" si="141"/>
        <v>0</v>
      </c>
      <c r="R160" s="160">
        <f t="shared" si="141"/>
        <v>0</v>
      </c>
      <c r="S160" s="160">
        <f t="shared" si="141"/>
        <v>0</v>
      </c>
      <c r="T160" s="160">
        <f t="shared" si="141"/>
        <v>0</v>
      </c>
      <c r="U160" s="160">
        <f t="shared" si="141"/>
        <v>0</v>
      </c>
      <c r="V160" s="337">
        <f t="shared" si="141"/>
        <v>0</v>
      </c>
      <c r="W160" s="682" t="str">
        <f t="shared" si="100"/>
        <v>-</v>
      </c>
      <c r="X160" s="348" t="str">
        <f t="shared" si="108"/>
        <v>-</v>
      </c>
      <c r="Y160" s="116"/>
      <c r="Z160" s="116"/>
      <c r="AA160" s="116"/>
      <c r="AB160" s="116"/>
      <c r="AC160" s="116"/>
    </row>
    <row r="161" spans="1:29" s="117" customFormat="1" ht="14.4" thickBot="1" x14ac:dyDescent="0.3">
      <c r="A161" s="66"/>
      <c r="B161" s="120" t="s">
        <v>403</v>
      </c>
      <c r="C161" s="121">
        <f t="shared" ref="C161:L161" si="142">C159-C160</f>
        <v>0</v>
      </c>
      <c r="D161" s="121">
        <f t="shared" si="142"/>
        <v>0</v>
      </c>
      <c r="E161" s="121">
        <f t="shared" si="142"/>
        <v>0</v>
      </c>
      <c r="F161" s="121">
        <f t="shared" si="142"/>
        <v>0</v>
      </c>
      <c r="G161" s="121">
        <f t="shared" si="142"/>
        <v>0</v>
      </c>
      <c r="H161" s="121">
        <f t="shared" si="142"/>
        <v>0</v>
      </c>
      <c r="I161" s="121">
        <f t="shared" si="142"/>
        <v>0</v>
      </c>
      <c r="J161" s="121">
        <f t="shared" si="142"/>
        <v>0</v>
      </c>
      <c r="K161" s="121">
        <f t="shared" si="142"/>
        <v>0</v>
      </c>
      <c r="L161" s="333">
        <f t="shared" si="142"/>
        <v>0</v>
      </c>
      <c r="M161" s="121">
        <f t="shared" ref="M161:V161" si="143">M159-M160</f>
        <v>0</v>
      </c>
      <c r="N161" s="121">
        <f t="shared" si="143"/>
        <v>0</v>
      </c>
      <c r="O161" s="121">
        <f t="shared" si="143"/>
        <v>0</v>
      </c>
      <c r="P161" s="121">
        <f t="shared" si="143"/>
        <v>0</v>
      </c>
      <c r="Q161" s="121">
        <f t="shared" si="143"/>
        <v>0</v>
      </c>
      <c r="R161" s="121">
        <f t="shared" si="143"/>
        <v>0</v>
      </c>
      <c r="S161" s="121">
        <f t="shared" si="143"/>
        <v>0</v>
      </c>
      <c r="T161" s="121">
        <f t="shared" si="143"/>
        <v>0</v>
      </c>
      <c r="U161" s="121">
        <f t="shared" si="143"/>
        <v>0</v>
      </c>
      <c r="V161" s="333">
        <f t="shared" si="143"/>
        <v>0</v>
      </c>
      <c r="W161" s="673" t="str">
        <f t="shared" si="100"/>
        <v>-</v>
      </c>
      <c r="X161" s="348" t="str">
        <f t="shared" si="108"/>
        <v>-</v>
      </c>
      <c r="Y161" s="116"/>
      <c r="Z161" s="116"/>
      <c r="AA161" s="116"/>
      <c r="AB161" s="116"/>
      <c r="AC161" s="116"/>
    </row>
    <row r="162" spans="1:29" s="101" customFormat="1" ht="15.75" customHeight="1" x14ac:dyDescent="0.25">
      <c r="A162" s="62">
        <v>1</v>
      </c>
      <c r="B162" s="148" t="s">
        <v>28</v>
      </c>
      <c r="C162" s="27">
        <f>SUM(D162:L162)</f>
        <v>0</v>
      </c>
      <c r="D162" s="27"/>
      <c r="E162" s="27"/>
      <c r="F162" s="27"/>
      <c r="G162" s="27"/>
      <c r="H162" s="27"/>
      <c r="I162" s="27"/>
      <c r="J162" s="27"/>
      <c r="K162" s="27"/>
      <c r="L162" s="328"/>
      <c r="M162" s="27">
        <f t="shared" ref="M162:M167" si="144">SUM(N162:V162)</f>
        <v>0</v>
      </c>
      <c r="N162" s="27"/>
      <c r="O162" s="27"/>
      <c r="P162" s="27"/>
      <c r="Q162" s="27"/>
      <c r="R162" s="27"/>
      <c r="S162" s="27"/>
      <c r="T162" s="27"/>
      <c r="U162" s="27"/>
      <c r="V162" s="328"/>
      <c r="W162" s="27" t="str">
        <f t="shared" si="100"/>
        <v>-</v>
      </c>
      <c r="X162" s="348" t="str">
        <f t="shared" si="108"/>
        <v>-</v>
      </c>
      <c r="Y162" s="100"/>
      <c r="Z162" s="100"/>
      <c r="AA162" s="100"/>
      <c r="AB162" s="100"/>
      <c r="AC162" s="100"/>
    </row>
    <row r="163" spans="1:29" s="101" customFormat="1" ht="13.8" x14ac:dyDescent="0.25">
      <c r="A163" s="63">
        <v>2</v>
      </c>
      <c r="B163" s="137" t="s">
        <v>13</v>
      </c>
      <c r="C163" s="11">
        <f>SUM(D163:L163)</f>
        <v>0</v>
      </c>
      <c r="D163" s="11"/>
      <c r="E163" s="11"/>
      <c r="F163" s="11"/>
      <c r="G163" s="11"/>
      <c r="H163" s="11"/>
      <c r="I163" s="11"/>
      <c r="J163" s="11"/>
      <c r="K163" s="11"/>
      <c r="L163" s="319"/>
      <c r="M163" s="11">
        <f t="shared" si="144"/>
        <v>0</v>
      </c>
      <c r="N163" s="11"/>
      <c r="O163" s="11"/>
      <c r="P163" s="11"/>
      <c r="Q163" s="11"/>
      <c r="R163" s="11"/>
      <c r="S163" s="11"/>
      <c r="T163" s="11"/>
      <c r="U163" s="11"/>
      <c r="V163" s="319"/>
      <c r="W163" s="11" t="str">
        <f t="shared" si="100"/>
        <v>-</v>
      </c>
      <c r="X163" s="348" t="str">
        <f t="shared" si="108"/>
        <v>-</v>
      </c>
      <c r="Y163" s="100"/>
      <c r="Z163" s="100"/>
      <c r="AA163" s="100"/>
      <c r="AB163" s="100"/>
      <c r="AC163" s="100"/>
    </row>
    <row r="164" spans="1:29" s="101" customFormat="1" ht="13.8" x14ac:dyDescent="0.25">
      <c r="A164" s="63">
        <v>3</v>
      </c>
      <c r="B164" s="137" t="s">
        <v>14</v>
      </c>
      <c r="C164" s="11">
        <f>SUM(D164:L164)</f>
        <v>0</v>
      </c>
      <c r="D164" s="11"/>
      <c r="E164" s="11"/>
      <c r="F164" s="11"/>
      <c r="G164" s="11"/>
      <c r="H164" s="11"/>
      <c r="I164" s="11"/>
      <c r="J164" s="11"/>
      <c r="K164" s="11"/>
      <c r="L164" s="319"/>
      <c r="M164" s="11">
        <f t="shared" si="144"/>
        <v>0</v>
      </c>
      <c r="N164" s="11"/>
      <c r="O164" s="11"/>
      <c r="P164" s="11"/>
      <c r="Q164" s="11"/>
      <c r="R164" s="11"/>
      <c r="S164" s="11"/>
      <c r="T164" s="11"/>
      <c r="U164" s="11"/>
      <c r="V164" s="319"/>
      <c r="W164" s="11" t="str">
        <f t="shared" si="100"/>
        <v>-</v>
      </c>
      <c r="X164" s="348" t="str">
        <f t="shared" si="108"/>
        <v>-</v>
      </c>
      <c r="Y164" s="100"/>
      <c r="Z164" s="100"/>
      <c r="AA164" s="100"/>
      <c r="AB164" s="100"/>
      <c r="AC164" s="100"/>
    </row>
    <row r="165" spans="1:29" s="101" customFormat="1" ht="14.4" thickBot="1" x14ac:dyDescent="0.3">
      <c r="A165" s="64">
        <v>4</v>
      </c>
      <c r="B165" s="149" t="s">
        <v>22</v>
      </c>
      <c r="C165" s="29">
        <f>SUM(D165:L165)</f>
        <v>0</v>
      </c>
      <c r="D165" s="29"/>
      <c r="E165" s="29"/>
      <c r="F165" s="29"/>
      <c r="G165" s="29"/>
      <c r="H165" s="29"/>
      <c r="I165" s="29"/>
      <c r="J165" s="29"/>
      <c r="K165" s="29"/>
      <c r="L165" s="329"/>
      <c r="M165" s="29">
        <f t="shared" si="144"/>
        <v>0</v>
      </c>
      <c r="N165" s="29"/>
      <c r="O165" s="29"/>
      <c r="P165" s="29"/>
      <c r="Q165" s="29"/>
      <c r="R165" s="29"/>
      <c r="S165" s="29"/>
      <c r="T165" s="29"/>
      <c r="U165" s="29"/>
      <c r="V165" s="329"/>
      <c r="W165" s="29" t="str">
        <f t="shared" si="100"/>
        <v>-</v>
      </c>
      <c r="X165" s="348" t="str">
        <f t="shared" si="108"/>
        <v>-</v>
      </c>
      <c r="Y165" s="100"/>
      <c r="Z165" s="100"/>
      <c r="AA165" s="100"/>
      <c r="AB165" s="100"/>
      <c r="AC165" s="100"/>
    </row>
    <row r="166" spans="1:29" s="117" customFormat="1" ht="13.8" x14ac:dyDescent="0.25">
      <c r="A166" s="69" t="s">
        <v>340</v>
      </c>
      <c r="B166" s="152" t="s">
        <v>199</v>
      </c>
      <c r="C166" s="40">
        <f t="shared" ref="C166:C188" si="145">SUM(D166:L166)</f>
        <v>0</v>
      </c>
      <c r="D166" s="40"/>
      <c r="E166" s="40"/>
      <c r="F166" s="40"/>
      <c r="G166" s="40"/>
      <c r="H166" s="40"/>
      <c r="I166" s="40"/>
      <c r="J166" s="40"/>
      <c r="K166" s="40"/>
      <c r="L166" s="336"/>
      <c r="M166" s="40">
        <f t="shared" si="144"/>
        <v>0</v>
      </c>
      <c r="N166" s="40"/>
      <c r="O166" s="40"/>
      <c r="P166" s="40"/>
      <c r="Q166" s="40"/>
      <c r="R166" s="40"/>
      <c r="S166" s="40"/>
      <c r="T166" s="40"/>
      <c r="U166" s="40"/>
      <c r="V166" s="336"/>
      <c r="W166" s="679" t="str">
        <f t="shared" ref="W166:W179" si="146">IF(C166=0,"-",M166/C166)</f>
        <v>-</v>
      </c>
      <c r="X166" s="348" t="str">
        <f t="shared" si="108"/>
        <v>-</v>
      </c>
      <c r="Y166" s="116"/>
      <c r="Z166" s="116"/>
      <c r="AA166" s="116"/>
      <c r="AB166" s="116"/>
      <c r="AC166" s="116"/>
    </row>
    <row r="167" spans="1:29" s="117" customFormat="1" ht="13.8" x14ac:dyDescent="0.25">
      <c r="A167" s="67"/>
      <c r="B167" s="153" t="s">
        <v>200</v>
      </c>
      <c r="C167" s="160">
        <f t="shared" si="145"/>
        <v>0</v>
      </c>
      <c r="D167" s="160">
        <f t="shared" ref="D167:L167" si="147">SUM(D169:D172)</f>
        <v>0</v>
      </c>
      <c r="E167" s="160">
        <f t="shared" si="147"/>
        <v>0</v>
      </c>
      <c r="F167" s="160">
        <f t="shared" si="147"/>
        <v>0</v>
      </c>
      <c r="G167" s="160">
        <f t="shared" si="147"/>
        <v>0</v>
      </c>
      <c r="H167" s="160">
        <f t="shared" si="147"/>
        <v>0</v>
      </c>
      <c r="I167" s="160">
        <f t="shared" si="147"/>
        <v>0</v>
      </c>
      <c r="J167" s="160">
        <f t="shared" si="147"/>
        <v>0</v>
      </c>
      <c r="K167" s="160">
        <f t="shared" si="147"/>
        <v>0</v>
      </c>
      <c r="L167" s="337">
        <f t="shared" si="147"/>
        <v>0</v>
      </c>
      <c r="M167" s="160">
        <f t="shared" si="144"/>
        <v>0</v>
      </c>
      <c r="N167" s="160">
        <f t="shared" ref="N167:V167" si="148">SUM(N169:N172)</f>
        <v>0</v>
      </c>
      <c r="O167" s="160">
        <f t="shared" si="148"/>
        <v>0</v>
      </c>
      <c r="P167" s="160">
        <f t="shared" si="148"/>
        <v>0</v>
      </c>
      <c r="Q167" s="160">
        <f t="shared" si="148"/>
        <v>0</v>
      </c>
      <c r="R167" s="160">
        <f t="shared" si="148"/>
        <v>0</v>
      </c>
      <c r="S167" s="160">
        <f t="shared" si="148"/>
        <v>0</v>
      </c>
      <c r="T167" s="160">
        <f t="shared" si="148"/>
        <v>0</v>
      </c>
      <c r="U167" s="160">
        <f t="shared" si="148"/>
        <v>0</v>
      </c>
      <c r="V167" s="337">
        <f t="shared" si="148"/>
        <v>0</v>
      </c>
      <c r="W167" s="682" t="str">
        <f t="shared" si="146"/>
        <v>-</v>
      </c>
      <c r="X167" s="348" t="str">
        <f t="shared" si="108"/>
        <v>-</v>
      </c>
      <c r="Y167" s="116"/>
      <c r="Z167" s="116"/>
      <c r="AA167" s="116"/>
      <c r="AB167" s="116"/>
      <c r="AC167" s="116"/>
    </row>
    <row r="168" spans="1:29" s="117" customFormat="1" ht="14.4" thickBot="1" x14ac:dyDescent="0.3">
      <c r="A168" s="66"/>
      <c r="B168" s="120" t="s">
        <v>201</v>
      </c>
      <c r="C168" s="121">
        <f>C166-C167</f>
        <v>0</v>
      </c>
      <c r="D168" s="121">
        <f t="shared" ref="D168:L168" si="149">D166-D167</f>
        <v>0</v>
      </c>
      <c r="E168" s="121">
        <f t="shared" si="149"/>
        <v>0</v>
      </c>
      <c r="F168" s="121">
        <f>F166-F167</f>
        <v>0</v>
      </c>
      <c r="G168" s="121">
        <f t="shared" si="149"/>
        <v>0</v>
      </c>
      <c r="H168" s="121">
        <f>H166-H167</f>
        <v>0</v>
      </c>
      <c r="I168" s="121">
        <f t="shared" si="149"/>
        <v>0</v>
      </c>
      <c r="J168" s="121">
        <f>J166-J167</f>
        <v>0</v>
      </c>
      <c r="K168" s="121">
        <f>K166-K167</f>
        <v>0</v>
      </c>
      <c r="L168" s="333">
        <f t="shared" si="149"/>
        <v>0</v>
      </c>
      <c r="M168" s="121">
        <f t="shared" ref="M168:V168" si="150">M166-M167</f>
        <v>0</v>
      </c>
      <c r="N168" s="121">
        <f t="shared" si="150"/>
        <v>0</v>
      </c>
      <c r="O168" s="121">
        <f t="shared" si="150"/>
        <v>0</v>
      </c>
      <c r="P168" s="121">
        <f t="shared" si="150"/>
        <v>0</v>
      </c>
      <c r="Q168" s="121">
        <f t="shared" si="150"/>
        <v>0</v>
      </c>
      <c r="R168" s="121">
        <f t="shared" si="150"/>
        <v>0</v>
      </c>
      <c r="S168" s="121">
        <f t="shared" si="150"/>
        <v>0</v>
      </c>
      <c r="T168" s="121">
        <f t="shared" si="150"/>
        <v>0</v>
      </c>
      <c r="U168" s="121">
        <f t="shared" si="150"/>
        <v>0</v>
      </c>
      <c r="V168" s="333">
        <f t="shared" si="150"/>
        <v>0</v>
      </c>
      <c r="W168" s="673" t="str">
        <f t="shared" si="146"/>
        <v>-</v>
      </c>
      <c r="X168" s="348" t="str">
        <f t="shared" si="108"/>
        <v>-</v>
      </c>
      <c r="Y168" s="116"/>
      <c r="Z168" s="116"/>
      <c r="AA168" s="116"/>
      <c r="AB168" s="116"/>
      <c r="AC168" s="116"/>
    </row>
    <row r="169" spans="1:29" s="101" customFormat="1" ht="15.75" customHeight="1" x14ac:dyDescent="0.25">
      <c r="A169" s="62">
        <v>1</v>
      </c>
      <c r="B169" s="148" t="s">
        <v>28</v>
      </c>
      <c r="C169" s="27">
        <f t="shared" si="145"/>
        <v>0</v>
      </c>
      <c r="D169" s="27"/>
      <c r="E169" s="27"/>
      <c r="F169" s="27"/>
      <c r="G169" s="27"/>
      <c r="H169" s="27"/>
      <c r="I169" s="27"/>
      <c r="J169" s="27"/>
      <c r="K169" s="27"/>
      <c r="L169" s="328"/>
      <c r="M169" s="27">
        <f t="shared" ref="M169:M174" si="151">SUM(N169:V169)</f>
        <v>0</v>
      </c>
      <c r="N169" s="27"/>
      <c r="O169" s="27"/>
      <c r="P169" s="27"/>
      <c r="Q169" s="27"/>
      <c r="R169" s="27"/>
      <c r="S169" s="27"/>
      <c r="T169" s="27"/>
      <c r="U169" s="27"/>
      <c r="V169" s="328"/>
      <c r="W169" s="27" t="str">
        <f t="shared" si="146"/>
        <v>-</v>
      </c>
      <c r="X169" s="348" t="str">
        <f t="shared" si="108"/>
        <v>-</v>
      </c>
      <c r="Y169" s="100"/>
      <c r="Z169" s="100"/>
      <c r="AA169" s="100"/>
      <c r="AB169" s="100"/>
      <c r="AC169" s="100"/>
    </row>
    <row r="170" spans="1:29" s="101" customFormat="1" ht="13.8" x14ac:dyDescent="0.25">
      <c r="A170" s="63">
        <v>2</v>
      </c>
      <c r="B170" s="137" t="s">
        <v>13</v>
      </c>
      <c r="C170" s="11">
        <f t="shared" si="145"/>
        <v>0</v>
      </c>
      <c r="D170" s="11"/>
      <c r="E170" s="11"/>
      <c r="F170" s="11"/>
      <c r="G170" s="11"/>
      <c r="H170" s="11"/>
      <c r="I170" s="11"/>
      <c r="J170" s="11"/>
      <c r="K170" s="11"/>
      <c r="L170" s="319"/>
      <c r="M170" s="11">
        <f t="shared" si="151"/>
        <v>0</v>
      </c>
      <c r="N170" s="11"/>
      <c r="O170" s="11"/>
      <c r="P170" s="11"/>
      <c r="Q170" s="11"/>
      <c r="R170" s="11"/>
      <c r="S170" s="11"/>
      <c r="T170" s="11"/>
      <c r="U170" s="11"/>
      <c r="V170" s="319"/>
      <c r="W170" s="11" t="str">
        <f t="shared" si="146"/>
        <v>-</v>
      </c>
      <c r="X170" s="348" t="str">
        <f t="shared" si="108"/>
        <v>-</v>
      </c>
      <c r="Y170" s="100"/>
      <c r="Z170" s="100"/>
      <c r="AA170" s="100"/>
      <c r="AB170" s="100"/>
      <c r="AC170" s="100"/>
    </row>
    <row r="171" spans="1:29" s="101" customFormat="1" ht="13.8" x14ac:dyDescent="0.25">
      <c r="A171" s="63">
        <v>3</v>
      </c>
      <c r="B171" s="137" t="s">
        <v>14</v>
      </c>
      <c r="C171" s="11">
        <f t="shared" si="145"/>
        <v>0</v>
      </c>
      <c r="D171" s="11"/>
      <c r="E171" s="11"/>
      <c r="F171" s="11"/>
      <c r="G171" s="11"/>
      <c r="H171" s="11"/>
      <c r="I171" s="11"/>
      <c r="J171" s="11"/>
      <c r="K171" s="11"/>
      <c r="L171" s="319"/>
      <c r="M171" s="11">
        <f t="shared" si="151"/>
        <v>0</v>
      </c>
      <c r="N171" s="11"/>
      <c r="O171" s="11"/>
      <c r="P171" s="11"/>
      <c r="Q171" s="11"/>
      <c r="R171" s="11"/>
      <c r="S171" s="11"/>
      <c r="T171" s="11"/>
      <c r="U171" s="11"/>
      <c r="V171" s="319"/>
      <c r="W171" s="11" t="str">
        <f t="shared" si="146"/>
        <v>-</v>
      </c>
      <c r="X171" s="348" t="str">
        <f t="shared" si="108"/>
        <v>-</v>
      </c>
      <c r="Y171" s="100"/>
      <c r="Z171" s="100"/>
      <c r="AA171" s="100"/>
      <c r="AB171" s="100"/>
      <c r="AC171" s="100"/>
    </row>
    <row r="172" spans="1:29" s="101" customFormat="1" ht="14.4" thickBot="1" x14ac:dyDescent="0.3">
      <c r="A172" s="64">
        <v>4</v>
      </c>
      <c r="B172" s="149" t="s">
        <v>22</v>
      </c>
      <c r="C172" s="29">
        <f t="shared" si="145"/>
        <v>0</v>
      </c>
      <c r="D172" s="29"/>
      <c r="E172" s="29"/>
      <c r="F172" s="29"/>
      <c r="G172" s="29"/>
      <c r="H172" s="29"/>
      <c r="I172" s="29"/>
      <c r="J172" s="29"/>
      <c r="K172" s="29"/>
      <c r="L172" s="329"/>
      <c r="M172" s="29">
        <f t="shared" si="151"/>
        <v>0</v>
      </c>
      <c r="N172" s="29"/>
      <c r="O172" s="29"/>
      <c r="P172" s="29"/>
      <c r="Q172" s="29"/>
      <c r="R172" s="29"/>
      <c r="S172" s="29"/>
      <c r="T172" s="29"/>
      <c r="U172" s="29"/>
      <c r="V172" s="329"/>
      <c r="W172" s="29" t="str">
        <f t="shared" si="146"/>
        <v>-</v>
      </c>
      <c r="X172" s="348" t="str">
        <f t="shared" si="108"/>
        <v>-</v>
      </c>
      <c r="Y172" s="100"/>
      <c r="Z172" s="100"/>
      <c r="AA172" s="100"/>
      <c r="AB172" s="100"/>
      <c r="AC172" s="100"/>
    </row>
    <row r="173" spans="1:29" s="101" customFormat="1" ht="15.75" customHeight="1" x14ac:dyDescent="0.25">
      <c r="A173" s="69" t="s">
        <v>400</v>
      </c>
      <c r="B173" s="152" t="s">
        <v>341</v>
      </c>
      <c r="C173" s="40">
        <f>SUM(D173:L173)</f>
        <v>3311</v>
      </c>
      <c r="D173" s="40"/>
      <c r="E173" s="40"/>
      <c r="F173" s="40"/>
      <c r="G173" s="40"/>
      <c r="H173" s="40"/>
      <c r="I173" s="40"/>
      <c r="J173" s="40"/>
      <c r="K173" s="40">
        <v>0</v>
      </c>
      <c r="L173" s="336">
        <v>3311</v>
      </c>
      <c r="M173" s="40">
        <f t="shared" si="151"/>
        <v>1000</v>
      </c>
      <c r="N173" s="40"/>
      <c r="O173" s="40"/>
      <c r="P173" s="40"/>
      <c r="Q173" s="40"/>
      <c r="R173" s="40"/>
      <c r="S173" s="40"/>
      <c r="T173" s="40"/>
      <c r="U173" s="40"/>
      <c r="V173" s="336">
        <v>1000</v>
      </c>
      <c r="W173" s="679">
        <f t="shared" si="146"/>
        <v>0.30202355783751134</v>
      </c>
      <c r="X173" s="348" t="str">
        <f t="shared" si="108"/>
        <v>-</v>
      </c>
      <c r="Y173" s="100"/>
      <c r="Z173" s="100"/>
      <c r="AA173" s="100"/>
      <c r="AB173" s="100"/>
      <c r="AC173" s="100"/>
    </row>
    <row r="174" spans="1:29" s="101" customFormat="1" ht="15.75" customHeight="1" x14ac:dyDescent="0.25">
      <c r="A174" s="67"/>
      <c r="B174" s="153" t="s">
        <v>342</v>
      </c>
      <c r="C174" s="160">
        <f>SUM(D174:L174)</f>
        <v>0</v>
      </c>
      <c r="D174" s="160">
        <f t="shared" ref="D174:L174" si="152">SUM(D176:D179)</f>
        <v>0</v>
      </c>
      <c r="E174" s="160">
        <f t="shared" si="152"/>
        <v>0</v>
      </c>
      <c r="F174" s="160">
        <f t="shared" si="152"/>
        <v>0</v>
      </c>
      <c r="G174" s="160">
        <f t="shared" si="152"/>
        <v>0</v>
      </c>
      <c r="H174" s="160">
        <f t="shared" si="152"/>
        <v>0</v>
      </c>
      <c r="I174" s="160">
        <f t="shared" si="152"/>
        <v>0</v>
      </c>
      <c r="J174" s="160">
        <f t="shared" si="152"/>
        <v>0</v>
      </c>
      <c r="K174" s="160">
        <f t="shared" si="152"/>
        <v>0</v>
      </c>
      <c r="L174" s="337">
        <f t="shared" si="152"/>
        <v>0</v>
      </c>
      <c r="M174" s="160">
        <f t="shared" si="151"/>
        <v>1000</v>
      </c>
      <c r="N174" s="160">
        <f t="shared" ref="N174:V174" si="153">SUM(N176:N179)</f>
        <v>0</v>
      </c>
      <c r="O174" s="160">
        <f t="shared" si="153"/>
        <v>0</v>
      </c>
      <c r="P174" s="160">
        <f t="shared" si="153"/>
        <v>0</v>
      </c>
      <c r="Q174" s="160">
        <f t="shared" si="153"/>
        <v>0</v>
      </c>
      <c r="R174" s="160">
        <f t="shared" si="153"/>
        <v>0</v>
      </c>
      <c r="S174" s="160">
        <f t="shared" si="153"/>
        <v>0</v>
      </c>
      <c r="T174" s="160">
        <f t="shared" si="153"/>
        <v>0</v>
      </c>
      <c r="U174" s="160">
        <f t="shared" si="153"/>
        <v>0</v>
      </c>
      <c r="V174" s="337">
        <f t="shared" si="153"/>
        <v>1000</v>
      </c>
      <c r="W174" s="682" t="str">
        <f t="shared" si="146"/>
        <v>-</v>
      </c>
      <c r="X174" s="348" t="str">
        <f t="shared" si="108"/>
        <v>-</v>
      </c>
      <c r="Y174" s="100"/>
      <c r="Z174" s="100"/>
      <c r="AA174" s="100"/>
      <c r="AB174" s="100"/>
      <c r="AC174" s="100"/>
    </row>
    <row r="175" spans="1:29" s="101" customFormat="1" ht="15.75" customHeight="1" thickBot="1" x14ac:dyDescent="0.3">
      <c r="A175" s="66"/>
      <c r="B175" s="120" t="s">
        <v>343</v>
      </c>
      <c r="C175" s="121">
        <f>C173-C174</f>
        <v>3311</v>
      </c>
      <c r="D175" s="121">
        <f t="shared" ref="D175:L175" si="154">D173-D174</f>
        <v>0</v>
      </c>
      <c r="E175" s="121">
        <f t="shared" si="154"/>
        <v>0</v>
      </c>
      <c r="F175" s="121">
        <f t="shared" si="154"/>
        <v>0</v>
      </c>
      <c r="G175" s="121">
        <f t="shared" si="154"/>
        <v>0</v>
      </c>
      <c r="H175" s="121">
        <f t="shared" si="154"/>
        <v>0</v>
      </c>
      <c r="I175" s="121">
        <f t="shared" si="154"/>
        <v>0</v>
      </c>
      <c r="J175" s="121">
        <f t="shared" si="154"/>
        <v>0</v>
      </c>
      <c r="K175" s="121">
        <f t="shared" si="154"/>
        <v>0</v>
      </c>
      <c r="L175" s="333">
        <f t="shared" si="154"/>
        <v>3311</v>
      </c>
      <c r="M175" s="121">
        <f>M173-M174</f>
        <v>0</v>
      </c>
      <c r="N175" s="121">
        <f t="shared" ref="N175:V175" si="155">N173-N174</f>
        <v>0</v>
      </c>
      <c r="O175" s="121">
        <f t="shared" si="155"/>
        <v>0</v>
      </c>
      <c r="P175" s="121">
        <f t="shared" si="155"/>
        <v>0</v>
      </c>
      <c r="Q175" s="121">
        <f t="shared" si="155"/>
        <v>0</v>
      </c>
      <c r="R175" s="121">
        <f t="shared" si="155"/>
        <v>0</v>
      </c>
      <c r="S175" s="121">
        <f t="shared" si="155"/>
        <v>0</v>
      </c>
      <c r="T175" s="121">
        <f t="shared" si="155"/>
        <v>0</v>
      </c>
      <c r="U175" s="121">
        <f t="shared" si="155"/>
        <v>0</v>
      </c>
      <c r="V175" s="333">
        <f t="shared" si="155"/>
        <v>0</v>
      </c>
      <c r="W175" s="673">
        <f t="shared" si="146"/>
        <v>0</v>
      </c>
      <c r="X175" s="348" t="str">
        <f t="shared" ref="X175:X188" si="156">IF(D175=0,"-",N175/D175)</f>
        <v>-</v>
      </c>
      <c r="Y175" s="100"/>
      <c r="Z175" s="100"/>
      <c r="AA175" s="100"/>
      <c r="AB175" s="100"/>
      <c r="AC175" s="100"/>
    </row>
    <row r="176" spans="1:29" s="101" customFormat="1" ht="15.75" customHeight="1" x14ac:dyDescent="0.25">
      <c r="A176" s="62">
        <v>1</v>
      </c>
      <c r="B176" s="148" t="s">
        <v>28</v>
      </c>
      <c r="C176" s="11">
        <f>SUM(D176:L176)</f>
        <v>0</v>
      </c>
      <c r="D176" s="11"/>
      <c r="E176" s="11"/>
      <c r="F176" s="11"/>
      <c r="G176" s="11"/>
      <c r="H176" s="11"/>
      <c r="I176" s="11"/>
      <c r="J176" s="11"/>
      <c r="K176" s="11"/>
      <c r="L176" s="319"/>
      <c r="M176" s="11">
        <f>SUM(N176:V176)</f>
        <v>0</v>
      </c>
      <c r="N176" s="11"/>
      <c r="O176" s="11"/>
      <c r="P176" s="11"/>
      <c r="Q176" s="11"/>
      <c r="R176" s="11"/>
      <c r="S176" s="11"/>
      <c r="T176" s="11"/>
      <c r="U176" s="11"/>
      <c r="V176" s="319"/>
      <c r="W176" s="11" t="str">
        <f t="shared" si="146"/>
        <v>-</v>
      </c>
      <c r="X176" s="348" t="str">
        <f t="shared" si="156"/>
        <v>-</v>
      </c>
      <c r="Y176" s="100"/>
      <c r="Z176" s="100"/>
      <c r="AA176" s="100"/>
      <c r="AB176" s="100"/>
      <c r="AC176" s="100"/>
    </row>
    <row r="177" spans="1:29" s="101" customFormat="1" ht="15.75" customHeight="1" x14ac:dyDescent="0.25">
      <c r="A177" s="63">
        <v>2</v>
      </c>
      <c r="B177" s="137" t="s">
        <v>13</v>
      </c>
      <c r="C177" s="11">
        <f>SUM(D177:L177)</f>
        <v>0</v>
      </c>
      <c r="D177" s="11"/>
      <c r="E177" s="11"/>
      <c r="F177" s="11"/>
      <c r="G177" s="11"/>
      <c r="H177" s="11"/>
      <c r="I177" s="11"/>
      <c r="J177" s="11"/>
      <c r="K177" s="11"/>
      <c r="L177" s="319"/>
      <c r="M177" s="11">
        <f>SUM(N177:V177)</f>
        <v>0</v>
      </c>
      <c r="N177" s="11"/>
      <c r="O177" s="11"/>
      <c r="P177" s="11"/>
      <c r="Q177" s="11"/>
      <c r="R177" s="11"/>
      <c r="S177" s="11"/>
      <c r="T177" s="11"/>
      <c r="U177" s="11"/>
      <c r="V177" s="319"/>
      <c r="W177" s="11" t="str">
        <f t="shared" si="146"/>
        <v>-</v>
      </c>
      <c r="X177" s="348" t="str">
        <f t="shared" si="156"/>
        <v>-</v>
      </c>
      <c r="Y177" s="100"/>
      <c r="Z177" s="100"/>
      <c r="AA177" s="100"/>
      <c r="AB177" s="100"/>
      <c r="AC177" s="100"/>
    </row>
    <row r="178" spans="1:29" s="101" customFormat="1" ht="15.75" customHeight="1" x14ac:dyDescent="0.25">
      <c r="A178" s="63">
        <v>3</v>
      </c>
      <c r="B178" s="137" t="s">
        <v>14</v>
      </c>
      <c r="C178" s="11">
        <f>SUM(D178:L178)</f>
        <v>0</v>
      </c>
      <c r="D178" s="11"/>
      <c r="E178" s="11"/>
      <c r="F178" s="11"/>
      <c r="G178" s="11"/>
      <c r="H178" s="11"/>
      <c r="I178" s="11"/>
      <c r="J178" s="11"/>
      <c r="K178" s="11"/>
      <c r="L178" s="319"/>
      <c r="M178" s="11">
        <f>SUM(N178:V178)</f>
        <v>0</v>
      </c>
      <c r="N178" s="11"/>
      <c r="O178" s="11"/>
      <c r="P178" s="11"/>
      <c r="Q178" s="11"/>
      <c r="R178" s="11"/>
      <c r="S178" s="11"/>
      <c r="T178" s="11"/>
      <c r="U178" s="11"/>
      <c r="V178" s="319"/>
      <c r="W178" s="11" t="str">
        <f t="shared" si="146"/>
        <v>-</v>
      </c>
      <c r="X178" s="348" t="str">
        <f t="shared" si="156"/>
        <v>-</v>
      </c>
      <c r="Y178" s="100"/>
      <c r="Z178" s="100"/>
      <c r="AA178" s="100"/>
      <c r="AB178" s="100"/>
      <c r="AC178" s="100"/>
    </row>
    <row r="179" spans="1:29" s="101" customFormat="1" ht="15.75" customHeight="1" thickBot="1" x14ac:dyDescent="0.3">
      <c r="A179" s="64">
        <v>4</v>
      </c>
      <c r="B179" s="149" t="s">
        <v>22</v>
      </c>
      <c r="C179" s="29">
        <f>SUM(D179:L179)</f>
        <v>0</v>
      </c>
      <c r="D179" s="29"/>
      <c r="E179" s="29"/>
      <c r="F179" s="29"/>
      <c r="G179" s="29"/>
      <c r="H179" s="29"/>
      <c r="I179" s="29"/>
      <c r="J179" s="29"/>
      <c r="K179" s="29"/>
      <c r="L179" s="329"/>
      <c r="M179" s="29">
        <f>SUM(N179:V179)</f>
        <v>1000</v>
      </c>
      <c r="N179" s="29"/>
      <c r="O179" s="29"/>
      <c r="P179" s="29"/>
      <c r="Q179" s="29"/>
      <c r="R179" s="29"/>
      <c r="S179" s="29"/>
      <c r="T179" s="29"/>
      <c r="U179" s="29"/>
      <c r="V179" s="329">
        <v>1000</v>
      </c>
      <c r="W179" s="29" t="str">
        <f t="shared" si="146"/>
        <v>-</v>
      </c>
      <c r="X179" s="348" t="str">
        <f t="shared" si="156"/>
        <v>-</v>
      </c>
      <c r="Y179" s="100"/>
      <c r="Z179" s="100"/>
      <c r="AA179" s="100"/>
      <c r="AB179" s="100"/>
      <c r="AC179" s="100"/>
    </row>
    <row r="180" spans="1:29" ht="13.5" customHeight="1" thickBot="1" x14ac:dyDescent="0.3">
      <c r="A180" s="70"/>
      <c r="B180" s="162"/>
      <c r="C180" s="16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2"/>
      <c r="N180" s="163"/>
      <c r="O180" s="163"/>
      <c r="P180" s="163"/>
      <c r="Q180" s="163"/>
      <c r="R180" s="163"/>
      <c r="S180" s="163"/>
      <c r="T180" s="163"/>
      <c r="U180" s="163"/>
      <c r="V180" s="163"/>
      <c r="W180" s="687"/>
      <c r="X180" s="348" t="str">
        <f t="shared" si="156"/>
        <v>-</v>
      </c>
      <c r="Y180" s="80"/>
      <c r="Z180" s="80"/>
      <c r="AA180" s="80"/>
      <c r="AB180" s="80"/>
      <c r="AC180" s="80"/>
    </row>
    <row r="181" spans="1:29" s="117" customFormat="1" ht="15.6" x14ac:dyDescent="0.3">
      <c r="A181" s="77" t="s">
        <v>461</v>
      </c>
      <c r="B181" s="164" t="s">
        <v>196</v>
      </c>
      <c r="C181" s="43">
        <f t="shared" si="145"/>
        <v>0</v>
      </c>
      <c r="D181" s="35"/>
      <c r="E181" s="36"/>
      <c r="F181" s="37"/>
      <c r="G181" s="37"/>
      <c r="H181" s="37"/>
      <c r="I181" s="42"/>
      <c r="J181" s="42"/>
      <c r="K181" s="42"/>
      <c r="L181" s="341"/>
      <c r="M181" s="43">
        <f>SUM(N181:V181)</f>
        <v>0</v>
      </c>
      <c r="N181" s="35"/>
      <c r="O181" s="36"/>
      <c r="P181" s="37"/>
      <c r="Q181" s="37"/>
      <c r="R181" s="37"/>
      <c r="S181" s="42"/>
      <c r="T181" s="42"/>
      <c r="U181" s="42"/>
      <c r="V181" s="341"/>
      <c r="W181" s="688" t="str">
        <f t="shared" ref="W181:W188" si="157">IF(C181=0,"-",M181/C181)</f>
        <v>-</v>
      </c>
      <c r="X181" s="348" t="str">
        <f t="shared" si="156"/>
        <v>-</v>
      </c>
      <c r="Y181" s="116"/>
      <c r="Z181" s="116"/>
      <c r="AA181" s="116"/>
      <c r="AB181" s="116"/>
      <c r="AC181" s="116"/>
    </row>
    <row r="182" spans="1:29" s="117" customFormat="1" ht="15.6" x14ac:dyDescent="0.3">
      <c r="A182" s="46"/>
      <c r="B182" s="98" t="s">
        <v>197</v>
      </c>
      <c r="C182" s="99">
        <f>SUM(D182:L182)</f>
        <v>12943</v>
      </c>
      <c r="D182" s="35">
        <f t="shared" ref="D182:L182" si="158">SUM(D184:D188)</f>
        <v>0</v>
      </c>
      <c r="E182" s="36">
        <f t="shared" si="158"/>
        <v>1999</v>
      </c>
      <c r="F182" s="37">
        <f t="shared" si="158"/>
        <v>0</v>
      </c>
      <c r="G182" s="37">
        <f t="shared" si="158"/>
        <v>0</v>
      </c>
      <c r="H182" s="37">
        <f t="shared" si="158"/>
        <v>0</v>
      </c>
      <c r="I182" s="37">
        <f t="shared" si="158"/>
        <v>2080</v>
      </c>
      <c r="J182" s="37">
        <f t="shared" si="158"/>
        <v>8864</v>
      </c>
      <c r="K182" s="37">
        <f t="shared" si="158"/>
        <v>0</v>
      </c>
      <c r="L182" s="35">
        <f t="shared" si="158"/>
        <v>0</v>
      </c>
      <c r="M182" s="99">
        <f>SUM(N182:V182)</f>
        <v>20205</v>
      </c>
      <c r="N182" s="35">
        <f t="shared" ref="N182:V182" si="159">SUM(N184:N188)</f>
        <v>0</v>
      </c>
      <c r="O182" s="36">
        <f t="shared" si="159"/>
        <v>20205</v>
      </c>
      <c r="P182" s="37">
        <f t="shared" si="159"/>
        <v>0</v>
      </c>
      <c r="Q182" s="37">
        <f t="shared" si="159"/>
        <v>0</v>
      </c>
      <c r="R182" s="37">
        <f t="shared" si="159"/>
        <v>0</v>
      </c>
      <c r="S182" s="37">
        <f t="shared" si="159"/>
        <v>0</v>
      </c>
      <c r="T182" s="37">
        <f t="shared" si="159"/>
        <v>0</v>
      </c>
      <c r="U182" s="37">
        <f t="shared" si="159"/>
        <v>0</v>
      </c>
      <c r="V182" s="35">
        <f t="shared" si="159"/>
        <v>0</v>
      </c>
      <c r="W182" s="665">
        <f t="shared" si="157"/>
        <v>1.5610754848180484</v>
      </c>
      <c r="X182" s="348" t="str">
        <f t="shared" si="156"/>
        <v>-</v>
      </c>
      <c r="Y182" s="116"/>
      <c r="Z182" s="116"/>
      <c r="AA182" s="116"/>
      <c r="AB182" s="116"/>
      <c r="AC182" s="116"/>
    </row>
    <row r="183" spans="1:29" s="117" customFormat="1" ht="16.2" thickBot="1" x14ac:dyDescent="0.35">
      <c r="A183" s="72"/>
      <c r="B183" s="165" t="s">
        <v>198</v>
      </c>
      <c r="C183" s="166">
        <f>C181-C182</f>
        <v>-12943</v>
      </c>
      <c r="D183" s="167">
        <f t="shared" ref="D183:L183" si="160">D181-D182</f>
        <v>0</v>
      </c>
      <c r="E183" s="167">
        <f t="shared" si="160"/>
        <v>-1999</v>
      </c>
      <c r="F183" s="167">
        <f>F181-F182</f>
        <v>0</v>
      </c>
      <c r="G183" s="167">
        <f t="shared" si="160"/>
        <v>0</v>
      </c>
      <c r="H183" s="167">
        <f>H181-H182</f>
        <v>0</v>
      </c>
      <c r="I183" s="167">
        <f t="shared" si="160"/>
        <v>-2080</v>
      </c>
      <c r="J183" s="167">
        <f>J181-J182</f>
        <v>-8864</v>
      </c>
      <c r="K183" s="167">
        <f>K181-K182</f>
        <v>0</v>
      </c>
      <c r="L183" s="342">
        <f t="shared" si="160"/>
        <v>0</v>
      </c>
      <c r="M183" s="166">
        <f t="shared" ref="M183:V183" si="161">M181-M182</f>
        <v>-20205</v>
      </c>
      <c r="N183" s="167">
        <f t="shared" si="161"/>
        <v>0</v>
      </c>
      <c r="O183" s="167">
        <f t="shared" si="161"/>
        <v>-20205</v>
      </c>
      <c r="P183" s="167">
        <f t="shared" si="161"/>
        <v>0</v>
      </c>
      <c r="Q183" s="167">
        <f t="shared" si="161"/>
        <v>0</v>
      </c>
      <c r="R183" s="167">
        <f t="shared" si="161"/>
        <v>0</v>
      </c>
      <c r="S183" s="167">
        <f t="shared" si="161"/>
        <v>0</v>
      </c>
      <c r="T183" s="167">
        <f t="shared" si="161"/>
        <v>0</v>
      </c>
      <c r="U183" s="167">
        <f t="shared" si="161"/>
        <v>0</v>
      </c>
      <c r="V183" s="342">
        <f t="shared" si="161"/>
        <v>0</v>
      </c>
      <c r="W183" s="689">
        <f t="shared" si="157"/>
        <v>1.5610754848180484</v>
      </c>
      <c r="X183" s="348" t="str">
        <f t="shared" si="156"/>
        <v>-</v>
      </c>
      <c r="Y183" s="116"/>
      <c r="Z183" s="116"/>
      <c r="AA183" s="116"/>
      <c r="AB183" s="116"/>
      <c r="AC183" s="116"/>
    </row>
    <row r="184" spans="1:29" s="169" customFormat="1" ht="14.4" x14ac:dyDescent="0.3">
      <c r="A184" s="356"/>
      <c r="B184" s="357" t="s">
        <v>336</v>
      </c>
      <c r="C184" s="360">
        <f t="shared" si="145"/>
        <v>0</v>
      </c>
      <c r="D184" s="359"/>
      <c r="E184" s="359"/>
      <c r="F184" s="359"/>
      <c r="G184" s="359"/>
      <c r="H184" s="359"/>
      <c r="I184" s="359"/>
      <c r="J184" s="359"/>
      <c r="K184" s="359"/>
      <c r="L184" s="361"/>
      <c r="M184" s="360">
        <f>SUM(N184:V184)</f>
        <v>0</v>
      </c>
      <c r="N184" s="359"/>
      <c r="O184" s="359"/>
      <c r="P184" s="359"/>
      <c r="Q184" s="359"/>
      <c r="R184" s="359"/>
      <c r="S184" s="359"/>
      <c r="T184" s="359"/>
      <c r="U184" s="359"/>
      <c r="V184" s="361"/>
      <c r="W184" s="359" t="str">
        <f t="shared" si="157"/>
        <v>-</v>
      </c>
      <c r="X184" s="348" t="str">
        <f t="shared" si="156"/>
        <v>-</v>
      </c>
      <c r="Y184" s="168"/>
      <c r="Z184" s="168"/>
      <c r="AA184" s="168"/>
      <c r="AB184" s="168"/>
      <c r="AC184" s="168"/>
    </row>
    <row r="185" spans="1:29" s="169" customFormat="1" ht="14.4" x14ac:dyDescent="0.3">
      <c r="A185" s="73"/>
      <c r="B185" s="170" t="s">
        <v>346</v>
      </c>
      <c r="C185" s="354">
        <f t="shared" si="145"/>
        <v>12943</v>
      </c>
      <c r="D185" s="85"/>
      <c r="E185" s="85">
        <v>1999</v>
      </c>
      <c r="F185" s="85"/>
      <c r="G185" s="85"/>
      <c r="H185" s="85"/>
      <c r="I185" s="85">
        <v>2080</v>
      </c>
      <c r="J185" s="85">
        <v>8864</v>
      </c>
      <c r="K185" s="85"/>
      <c r="L185" s="343"/>
      <c r="M185" s="354">
        <f>SUM(N185:V185)</f>
        <v>20205</v>
      </c>
      <c r="N185" s="85"/>
      <c r="O185" s="85">
        <v>20205</v>
      </c>
      <c r="P185" s="85"/>
      <c r="Q185" s="85"/>
      <c r="R185" s="85"/>
      <c r="S185" s="85"/>
      <c r="T185" s="85"/>
      <c r="U185" s="85"/>
      <c r="V185" s="343"/>
      <c r="W185" s="85">
        <f t="shared" si="157"/>
        <v>1.5610754848180484</v>
      </c>
      <c r="X185" s="348" t="str">
        <f t="shared" si="156"/>
        <v>-</v>
      </c>
      <c r="Y185" s="168"/>
      <c r="Z185" s="168"/>
      <c r="AA185" s="168"/>
      <c r="AB185" s="168"/>
      <c r="AC185" s="168"/>
    </row>
    <row r="186" spans="1:29" s="169" customFormat="1" ht="14.4" x14ac:dyDescent="0.3">
      <c r="A186" s="73"/>
      <c r="B186" s="170" t="s">
        <v>24</v>
      </c>
      <c r="C186" s="354">
        <f t="shared" si="145"/>
        <v>0</v>
      </c>
      <c r="D186" s="85"/>
      <c r="E186" s="85"/>
      <c r="F186" s="85"/>
      <c r="G186" s="85"/>
      <c r="H186" s="85"/>
      <c r="I186" s="85"/>
      <c r="J186" s="85"/>
      <c r="K186" s="85"/>
      <c r="L186" s="343"/>
      <c r="M186" s="354">
        <f>SUM(N186:V186)</f>
        <v>0</v>
      </c>
      <c r="N186" s="85"/>
      <c r="O186" s="85"/>
      <c r="P186" s="85"/>
      <c r="Q186" s="85"/>
      <c r="R186" s="85"/>
      <c r="S186" s="85"/>
      <c r="T186" s="85"/>
      <c r="U186" s="85"/>
      <c r="V186" s="343"/>
      <c r="W186" s="85" t="str">
        <f t="shared" si="157"/>
        <v>-</v>
      </c>
      <c r="X186" s="348" t="str">
        <f t="shared" si="156"/>
        <v>-</v>
      </c>
      <c r="Y186" s="168"/>
      <c r="Z186" s="168"/>
      <c r="AA186" s="168"/>
      <c r="AB186" s="168"/>
      <c r="AC186" s="168"/>
    </row>
    <row r="187" spans="1:29" s="169" customFormat="1" ht="14.4" x14ac:dyDescent="0.3">
      <c r="A187" s="73"/>
      <c r="B187" s="170" t="s">
        <v>29</v>
      </c>
      <c r="C187" s="354">
        <f t="shared" si="145"/>
        <v>0</v>
      </c>
      <c r="D187" s="85"/>
      <c r="E187" s="85"/>
      <c r="F187" s="85"/>
      <c r="G187" s="85"/>
      <c r="H187" s="85"/>
      <c r="I187" s="85"/>
      <c r="J187" s="85"/>
      <c r="K187" s="85"/>
      <c r="L187" s="343"/>
      <c r="M187" s="354">
        <f>SUM(N187:V187)</f>
        <v>0</v>
      </c>
      <c r="N187" s="85"/>
      <c r="O187" s="85"/>
      <c r="P187" s="85"/>
      <c r="Q187" s="85"/>
      <c r="R187" s="85"/>
      <c r="S187" s="85"/>
      <c r="T187" s="85"/>
      <c r="U187" s="85"/>
      <c r="V187" s="343"/>
      <c r="W187" s="85" t="str">
        <f t="shared" si="157"/>
        <v>-</v>
      </c>
      <c r="X187" s="348" t="str">
        <f t="shared" si="156"/>
        <v>-</v>
      </c>
      <c r="Y187" s="168"/>
      <c r="Z187" s="168"/>
      <c r="AA187" s="168"/>
      <c r="AB187" s="168"/>
      <c r="AC187" s="168"/>
    </row>
    <row r="188" spans="1:29" s="169" customFormat="1" ht="15.75" customHeight="1" x14ac:dyDescent="0.3">
      <c r="A188" s="74"/>
      <c r="B188" s="171" t="s">
        <v>30</v>
      </c>
      <c r="C188" s="355">
        <f t="shared" si="145"/>
        <v>0</v>
      </c>
      <c r="D188" s="86"/>
      <c r="E188" s="86"/>
      <c r="F188" s="86"/>
      <c r="G188" s="86"/>
      <c r="H188" s="86"/>
      <c r="I188" s="86"/>
      <c r="J188" s="86"/>
      <c r="K188" s="86"/>
      <c r="L188" s="344"/>
      <c r="M188" s="355">
        <f>SUM(N188:V188)</f>
        <v>0</v>
      </c>
      <c r="N188" s="86"/>
      <c r="O188" s="86"/>
      <c r="P188" s="86"/>
      <c r="Q188" s="86"/>
      <c r="R188" s="86"/>
      <c r="S188" s="86"/>
      <c r="T188" s="86"/>
      <c r="U188" s="86"/>
      <c r="V188" s="344"/>
      <c r="W188" s="86" t="str">
        <f t="shared" si="157"/>
        <v>-</v>
      </c>
      <c r="X188" s="348" t="str">
        <f t="shared" si="156"/>
        <v>-</v>
      </c>
      <c r="Y188" s="168"/>
      <c r="Z188" s="168"/>
      <c r="AA188" s="168"/>
      <c r="AB188" s="168"/>
      <c r="AC188" s="168"/>
    </row>
    <row r="189" spans="1:29" s="101" customFormat="1" ht="13.8" x14ac:dyDescent="0.25">
      <c r="A189" s="614"/>
      <c r="B189" s="615"/>
      <c r="C189" s="616"/>
      <c r="D189" s="616"/>
      <c r="E189" s="616"/>
      <c r="F189" s="616"/>
      <c r="G189" s="616"/>
      <c r="H189" s="616"/>
      <c r="I189" s="616"/>
      <c r="J189" s="616"/>
      <c r="K189" s="616"/>
      <c r="L189" s="616"/>
      <c r="M189" s="616"/>
      <c r="N189" s="616"/>
      <c r="O189" s="616"/>
      <c r="P189" s="616"/>
      <c r="Q189" s="616"/>
      <c r="R189" s="616"/>
      <c r="S189" s="616"/>
      <c r="T189" s="616"/>
      <c r="U189" s="616"/>
      <c r="V189" s="616"/>
      <c r="W189" s="615"/>
      <c r="X189" s="615"/>
      <c r="Y189" s="100"/>
      <c r="Z189" s="100"/>
      <c r="AA189" s="100"/>
      <c r="AB189" s="100"/>
      <c r="AC189" s="100"/>
    </row>
    <row r="190" spans="1:29" s="101" customFormat="1" ht="13.8" x14ac:dyDescent="0.25">
      <c r="A190" s="614"/>
      <c r="B190" s="615"/>
      <c r="C190" s="616"/>
      <c r="D190" s="616"/>
      <c r="E190" s="616"/>
      <c r="F190" s="616"/>
      <c r="G190" s="616"/>
      <c r="H190" s="616"/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  <c r="S190" s="616"/>
      <c r="T190" s="616"/>
      <c r="U190" s="616"/>
      <c r="V190" s="616"/>
      <c r="W190" s="615"/>
      <c r="X190" s="615"/>
      <c r="Y190" s="100"/>
      <c r="Z190" s="100"/>
      <c r="AA190" s="100"/>
      <c r="AB190" s="100"/>
      <c r="AC190" s="100"/>
    </row>
    <row r="191" spans="1:29" x14ac:dyDescent="0.25">
      <c r="A191" s="174" t="s">
        <v>448</v>
      </c>
    </row>
    <row r="192" spans="1:29" x14ac:dyDescent="0.25">
      <c r="A192" s="617" t="s">
        <v>38</v>
      </c>
      <c r="B192" s="83"/>
    </row>
    <row r="193" spans="1:2" x14ac:dyDescent="0.25">
      <c r="A193" s="83"/>
      <c r="B193" s="83"/>
    </row>
    <row r="194" spans="1:2" x14ac:dyDescent="0.25">
      <c r="A194" s="694"/>
      <c r="B194" s="695"/>
    </row>
    <row r="195" spans="1:2" x14ac:dyDescent="0.25">
      <c r="A195" s="173"/>
      <c r="B195" s="173"/>
    </row>
    <row r="196" spans="1:2" x14ac:dyDescent="0.25">
      <c r="A196" s="713" t="s">
        <v>39</v>
      </c>
      <c r="B196" s="713"/>
    </row>
    <row r="197" spans="1:2" x14ac:dyDescent="0.25">
      <c r="A197" s="173"/>
      <c r="B197" s="173"/>
    </row>
    <row r="198" spans="1:2" x14ac:dyDescent="0.25">
      <c r="A198" s="694"/>
      <c r="B198" s="695"/>
    </row>
    <row r="201" spans="1:2" x14ac:dyDescent="0.25">
      <c r="B201" s="549"/>
    </row>
    <row r="202" spans="1:2" ht="52.8" x14ac:dyDescent="0.25">
      <c r="B202" s="379" t="s">
        <v>578</v>
      </c>
    </row>
    <row r="203" spans="1:2" x14ac:dyDescent="0.25">
      <c r="B203" s="379" t="s">
        <v>579</v>
      </c>
    </row>
    <row r="204" spans="1:2" ht="42.75" customHeight="1" x14ac:dyDescent="0.25">
      <c r="B204" s="550" t="s">
        <v>632</v>
      </c>
    </row>
    <row r="205" spans="1:2" ht="45.75" customHeight="1" x14ac:dyDescent="0.25">
      <c r="B205" s="550" t="s">
        <v>580</v>
      </c>
    </row>
    <row r="206" spans="1:2" ht="47.25" customHeight="1" x14ac:dyDescent="0.25">
      <c r="B206" s="550" t="s">
        <v>581</v>
      </c>
    </row>
    <row r="207" spans="1:2" ht="32.25" customHeight="1" x14ac:dyDescent="0.25">
      <c r="B207" s="550" t="s">
        <v>582</v>
      </c>
    </row>
    <row r="208" spans="1:2" ht="27" x14ac:dyDescent="0.25">
      <c r="B208" s="550" t="s">
        <v>583</v>
      </c>
    </row>
    <row r="209" spans="2:2" ht="98.25" customHeight="1" x14ac:dyDescent="0.25">
      <c r="B209" s="550" t="s">
        <v>584</v>
      </c>
    </row>
    <row r="210" spans="2:2" ht="141" customHeight="1" x14ac:dyDescent="0.25">
      <c r="B210" s="550" t="s">
        <v>585</v>
      </c>
    </row>
    <row r="211" spans="2:2" ht="18.75" customHeight="1" x14ac:dyDescent="0.25">
      <c r="B211" s="542"/>
    </row>
  </sheetData>
  <mergeCells count="13">
    <mergeCell ref="A198:B198"/>
    <mergeCell ref="X7:X10"/>
    <mergeCell ref="A9:A10"/>
    <mergeCell ref="B9:B10"/>
    <mergeCell ref="C9:C10"/>
    <mergeCell ref="D9:L9"/>
    <mergeCell ref="M9:M10"/>
    <mergeCell ref="N9:V9"/>
    <mergeCell ref="C7:L8"/>
    <mergeCell ref="M7:V8"/>
    <mergeCell ref="W7:W10"/>
    <mergeCell ref="A194:B194"/>
    <mergeCell ref="A196:B196"/>
  </mergeCells>
  <conditionalFormatting sqref="C17:L19 C21:L23 C13:L15 C33:L35 C181:L190 C37:L179 C25:X31">
    <cfRule type="containsText" dxfId="3" priority="6" stopIfTrue="1" operator="containsText" text=",">
      <formula>NOT(ISERROR(SEARCH(",",C13)))</formula>
    </cfRule>
  </conditionalFormatting>
  <conditionalFormatting sqref="M181:W188 M13:X15 M17:X19 M33:X35 M21:X23 M37:X46 M47:W179 X47:X188">
    <cfRule type="containsText" dxfId="2" priority="5" stopIfTrue="1" operator="containsText" text=",">
      <formula>NOT(ISERROR(SEARCH(",",M13)))</formula>
    </cfRule>
  </conditionalFormatting>
  <conditionalFormatting sqref="M189:X190">
    <cfRule type="containsText" dxfId="1" priority="3" stopIfTrue="1" operator="containsText" text=",">
      <formula>NOT(ISERROR(SEARCH(",",M189)))</formula>
    </cfRule>
  </conditionalFormatting>
  <dataValidations count="2">
    <dataValidation type="whole" allowBlank="1" showInputMessage="1" showErrorMessage="1" error="DECIMALKA NI DODOVLJENA !" sqref="D69:L69 D75:L88 D32:L58 C32:C92 C93:V179 C17:V19 C13:V15 N69:V69 N75:V88 N32:V58 C181:V190 C21:V31 M32:M92">
      <formula1>0</formula1>
      <formula2>100000000</formula2>
    </dataValidation>
    <dataValidation type="whole" operator="greaterThanOrEqual" allowBlank="1" showInputMessage="1" showErrorMessage="1" error="DECIMALKA NI DODOVLJENA !" sqref="L20 D20:J20 D59:L68 D70:L74 D89:L92 V20 N20:T20 N59:V68 N70:V74 N89:V92">
      <formula1>0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8" scale="41" fitToHeight="5" orientation="landscape" cellComments="asDisplayed" r:id="rId1"/>
  <headerFooter alignWithMargins="0"/>
  <rowBreaks count="1" manualBreakCount="1">
    <brk id="117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zoomScale="160" zoomScaleNormal="160" workbookViewId="0">
      <selection activeCell="D12" sqref="D12"/>
    </sheetView>
  </sheetViews>
  <sheetFormatPr defaultRowHeight="13.2" x14ac:dyDescent="0.25"/>
  <cols>
    <col min="1" max="1" width="8.109375" customWidth="1"/>
    <col min="2" max="2" width="61.44140625" customWidth="1"/>
    <col min="3" max="3" width="14.6640625" bestFit="1" customWidth="1"/>
    <col min="4" max="4" width="14.88671875" bestFit="1" customWidth="1"/>
  </cols>
  <sheetData>
    <row r="1" spans="1:7" ht="17.399999999999999" x14ac:dyDescent="0.3">
      <c r="A1" s="87" t="s">
        <v>666</v>
      </c>
      <c r="B1" s="87" t="s">
        <v>667</v>
      </c>
    </row>
    <row r="2" spans="1:7" ht="17.399999999999999" x14ac:dyDescent="0.3">
      <c r="A2" s="87"/>
      <c r="B2" s="87"/>
    </row>
    <row r="3" spans="1:7" ht="13.8" thickBot="1" x14ac:dyDescent="0.3">
      <c r="C3" s="276" t="s">
        <v>675</v>
      </c>
      <c r="D3" s="276" t="s">
        <v>676</v>
      </c>
    </row>
    <row r="4" spans="1:7" ht="20.25" customHeight="1" x14ac:dyDescent="0.25">
      <c r="A4" s="632" t="s">
        <v>668</v>
      </c>
      <c r="B4" s="639" t="s">
        <v>679</v>
      </c>
      <c r="C4" s="639">
        <v>486570</v>
      </c>
      <c r="D4" s="691">
        <v>12422</v>
      </c>
      <c r="F4" s="277"/>
    </row>
    <row r="5" spans="1:7" ht="20.25" customHeight="1" x14ac:dyDescent="0.25">
      <c r="A5" s="633"/>
      <c r="B5" s="640" t="s">
        <v>677</v>
      </c>
      <c r="C5" s="640">
        <f>+C7+C12+C13+C14+C18+C19</f>
        <v>486569.8</v>
      </c>
      <c r="D5" s="652">
        <f>+D7+D12+D13+D14+D18+D19</f>
        <v>12422</v>
      </c>
    </row>
    <row r="6" spans="1:7" ht="20.25" customHeight="1" x14ac:dyDescent="0.25">
      <c r="A6" s="633"/>
      <c r="B6" s="640" t="s">
        <v>678</v>
      </c>
      <c r="C6" s="641">
        <f>+C4-C5</f>
        <v>0.20000000001164153</v>
      </c>
      <c r="D6" s="653">
        <f>+D4-D5</f>
        <v>0</v>
      </c>
    </row>
    <row r="7" spans="1:7" ht="20.25" customHeight="1" x14ac:dyDescent="0.25">
      <c r="A7" s="634">
        <v>1</v>
      </c>
      <c r="B7" s="635" t="s">
        <v>28</v>
      </c>
      <c r="C7" s="649">
        <f>+C8+C11</f>
        <v>218888.8</v>
      </c>
      <c r="D7" s="654">
        <f>+D8+D11</f>
        <v>8458</v>
      </c>
      <c r="F7" s="651"/>
    </row>
    <row r="8" spans="1:7" ht="20.25" customHeight="1" x14ac:dyDescent="0.25">
      <c r="A8" s="642" t="s">
        <v>350</v>
      </c>
      <c r="B8" s="643" t="s">
        <v>23</v>
      </c>
      <c r="C8" s="649">
        <v>213793</v>
      </c>
      <c r="D8" s="654">
        <v>8458</v>
      </c>
    </row>
    <row r="9" spans="1:7" ht="20.25" customHeight="1" x14ac:dyDescent="0.25">
      <c r="A9" s="636" t="s">
        <v>351</v>
      </c>
      <c r="B9" s="644" t="s">
        <v>681</v>
      </c>
      <c r="C9" s="656">
        <v>0</v>
      </c>
      <c r="D9" s="654">
        <v>8458</v>
      </c>
    </row>
    <row r="10" spans="1:7" ht="20.25" customHeight="1" x14ac:dyDescent="0.25">
      <c r="A10" s="636" t="s">
        <v>352</v>
      </c>
      <c r="B10" s="644" t="s">
        <v>682</v>
      </c>
      <c r="C10" s="649"/>
      <c r="D10" s="654"/>
    </row>
    <row r="11" spans="1:7" ht="20.25" customHeight="1" x14ac:dyDescent="0.25">
      <c r="A11" s="637" t="s">
        <v>357</v>
      </c>
      <c r="B11" s="645" t="s">
        <v>21</v>
      </c>
      <c r="C11" s="649">
        <f>424.65*12</f>
        <v>5095.7999999999993</v>
      </c>
      <c r="D11" s="654"/>
    </row>
    <row r="12" spans="1:7" ht="20.25" customHeight="1" x14ac:dyDescent="0.25">
      <c r="A12" s="634">
        <v>2</v>
      </c>
      <c r="B12" s="646" t="s">
        <v>13</v>
      </c>
      <c r="C12" s="649">
        <v>34421</v>
      </c>
      <c r="D12" s="654"/>
    </row>
    <row r="13" spans="1:7" ht="20.25" customHeight="1" x14ac:dyDescent="0.25">
      <c r="A13" s="634">
        <v>3</v>
      </c>
      <c r="B13" s="647" t="s">
        <v>14</v>
      </c>
      <c r="C13" s="649">
        <f>8812+16892</f>
        <v>25704</v>
      </c>
      <c r="D13" s="654"/>
    </row>
    <row r="14" spans="1:7" ht="20.25" customHeight="1" x14ac:dyDescent="0.25">
      <c r="A14" s="634">
        <v>4</v>
      </c>
      <c r="B14" s="647" t="s">
        <v>22</v>
      </c>
      <c r="C14" s="649">
        <f>+C15+C16+C17</f>
        <v>207556</v>
      </c>
      <c r="D14" s="654">
        <f>+D15+D16+D17</f>
        <v>3964</v>
      </c>
      <c r="G14" s="277"/>
    </row>
    <row r="15" spans="1:7" ht="20.25" customHeight="1" x14ac:dyDescent="0.25">
      <c r="A15" s="637" t="s">
        <v>365</v>
      </c>
      <c r="B15" s="645" t="s">
        <v>462</v>
      </c>
      <c r="C15" s="650">
        <v>100655</v>
      </c>
      <c r="D15" s="654">
        <v>1734</v>
      </c>
    </row>
    <row r="16" spans="1:7" ht="20.25" customHeight="1" x14ac:dyDescent="0.25">
      <c r="A16" s="637" t="s">
        <v>366</v>
      </c>
      <c r="B16" s="645" t="s">
        <v>669</v>
      </c>
      <c r="C16" s="656"/>
      <c r="D16" s="654"/>
    </row>
    <row r="17" spans="1:4" ht="20.25" customHeight="1" x14ac:dyDescent="0.25">
      <c r="A17" s="637" t="s">
        <v>368</v>
      </c>
      <c r="B17" s="645" t="s">
        <v>670</v>
      </c>
      <c r="C17" s="656">
        <v>106901</v>
      </c>
      <c r="D17" s="654">
        <v>2230</v>
      </c>
    </row>
    <row r="18" spans="1:4" ht="20.25" customHeight="1" x14ac:dyDescent="0.25">
      <c r="A18" s="634">
        <v>5</v>
      </c>
      <c r="B18" s="647" t="s">
        <v>680</v>
      </c>
      <c r="C18" s="656"/>
      <c r="D18" s="654"/>
    </row>
    <row r="19" spans="1:4" ht="20.25" customHeight="1" thickBot="1" x14ac:dyDescent="0.3">
      <c r="A19" s="638">
        <v>6</v>
      </c>
      <c r="B19" s="648" t="s">
        <v>674</v>
      </c>
      <c r="C19" s="657"/>
      <c r="D19" s="655"/>
    </row>
    <row r="22" spans="1:4" x14ac:dyDescent="0.25">
      <c r="A22" s="276" t="s">
        <v>684</v>
      </c>
    </row>
    <row r="23" spans="1:4" x14ac:dyDescent="0.25">
      <c r="A23" s="276" t="s">
        <v>683</v>
      </c>
    </row>
    <row r="24" spans="1:4" x14ac:dyDescent="0.25">
      <c r="A24" t="s">
        <v>671</v>
      </c>
    </row>
    <row r="25" spans="1:4" x14ac:dyDescent="0.25">
      <c r="A25" t="s">
        <v>672</v>
      </c>
    </row>
    <row r="26" spans="1:4" x14ac:dyDescent="0.25">
      <c r="A26" t="s">
        <v>673</v>
      </c>
    </row>
  </sheetData>
  <pageMargins left="0.53" right="0.42" top="0.75" bottom="0.75" header="0.3" footer="0.3"/>
  <pageSetup paperSize="9" scale="96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1"/>
  <sheetViews>
    <sheetView topLeftCell="A6" zoomScale="166" zoomScaleNormal="166" workbookViewId="0">
      <selection activeCell="E16" sqref="E16"/>
    </sheetView>
  </sheetViews>
  <sheetFormatPr defaultColWidth="9.109375" defaultRowHeight="13.2" x14ac:dyDescent="0.25"/>
  <cols>
    <col min="1" max="1" width="27.33203125" style="276" customWidth="1"/>
    <col min="2" max="2" width="6.6640625" style="276" customWidth="1"/>
    <col min="3" max="3" width="10.109375" style="276" customWidth="1"/>
    <col min="4" max="4" width="9.33203125" style="276" customWidth="1"/>
    <col min="5" max="5" width="10" style="276" customWidth="1"/>
    <col min="6" max="6" width="7.5546875" style="276" customWidth="1"/>
    <col min="7" max="7" width="6.109375" style="276" customWidth="1"/>
    <col min="8" max="8" width="8" style="276" customWidth="1"/>
    <col min="9" max="16384" width="9.109375" style="276"/>
  </cols>
  <sheetData>
    <row r="1" spans="1:42" s="80" customFormat="1" ht="15" customHeight="1" x14ac:dyDescent="0.3">
      <c r="A1" s="485" t="s">
        <v>597</v>
      </c>
      <c r="B1" s="88" t="s">
        <v>661</v>
      </c>
      <c r="C1" s="88"/>
      <c r="M1" s="84"/>
      <c r="N1" s="88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s="80" customFormat="1" ht="15" customHeight="1" x14ac:dyDescent="0.3">
      <c r="A2" s="485" t="str">
        <f>VZ!B6</f>
        <v>Fakulteta za informacijske študije v Novem mestu</v>
      </c>
      <c r="B2" s="88"/>
      <c r="C2" s="88"/>
      <c r="M2" s="84"/>
      <c r="N2" s="88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s="80" customFormat="1" ht="15" customHeight="1" x14ac:dyDescent="0.3">
      <c r="A3" s="485"/>
      <c r="B3" s="88"/>
      <c r="C3" s="88"/>
      <c r="M3" s="84"/>
      <c r="N3" s="88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x14ac:dyDescent="0.25">
      <c r="F4" s="89" t="s">
        <v>181</v>
      </c>
    </row>
    <row r="5" spans="1:42" ht="92.4" x14ac:dyDescent="0.25">
      <c r="A5" s="278" t="s">
        <v>435</v>
      </c>
      <c r="B5" s="443" t="s">
        <v>438</v>
      </c>
      <c r="C5" s="279" t="s">
        <v>432</v>
      </c>
      <c r="D5" s="279" t="s">
        <v>433</v>
      </c>
      <c r="E5" s="279" t="s">
        <v>434</v>
      </c>
      <c r="F5" s="279" t="s">
        <v>463</v>
      </c>
      <c r="G5" s="279" t="s">
        <v>446</v>
      </c>
      <c r="H5" s="280" t="s">
        <v>447</v>
      </c>
    </row>
    <row r="6" spans="1:42" x14ac:dyDescent="0.25">
      <c r="A6" s="282" t="s">
        <v>10</v>
      </c>
      <c r="B6" s="444">
        <v>402</v>
      </c>
      <c r="C6" s="385">
        <f>SUM(C7:C14)</f>
        <v>1684331</v>
      </c>
      <c r="D6" s="385">
        <f>SUM(D7:D14)</f>
        <v>1598786</v>
      </c>
      <c r="E6" s="385">
        <f>C6-D6</f>
        <v>85545</v>
      </c>
      <c r="F6" s="386">
        <f>IF(C6=0,"-",ROUND(D6/C6*100,1))</f>
        <v>94.9</v>
      </c>
      <c r="G6" s="386">
        <f>IF($C$16=0,"-",ROUND(C6/$C$16*100,1))</f>
        <v>99.9</v>
      </c>
      <c r="H6" s="387">
        <f>IF($D$16=0,"-",ROUND(D6/$D$16*100,1))</f>
        <v>99.9</v>
      </c>
    </row>
    <row r="7" spans="1:42" x14ac:dyDescent="0.25">
      <c r="A7" s="302" t="s">
        <v>596</v>
      </c>
      <c r="B7" s="445">
        <v>404</v>
      </c>
      <c r="C7" s="388">
        <f>'POSEBNI DEL-13 2.1.'!N13</f>
        <v>592348</v>
      </c>
      <c r="D7" s="388">
        <f>'POSEBNI DEL-13 2.1.'!N14</f>
        <v>556798</v>
      </c>
      <c r="E7" s="388">
        <f>C7-D7</f>
        <v>35550</v>
      </c>
      <c r="F7" s="389">
        <f t="shared" ref="F7:F16" si="0">IF(C7=0,"-",ROUND(D7/C7*100,1))</f>
        <v>94</v>
      </c>
      <c r="G7" s="389">
        <f t="shared" ref="G7:G16" si="1">IF($C$16=0,"-",ROUND(C7/$C$16*100,1))</f>
        <v>35.1</v>
      </c>
      <c r="H7" s="390">
        <f t="shared" ref="H7:H16" si="2">IF($D$16=0,"-",ROUND(D7/$D$16*100,1))</f>
        <v>34.799999999999997</v>
      </c>
    </row>
    <row r="8" spans="1:42" x14ac:dyDescent="0.25">
      <c r="A8" s="303" t="s">
        <v>566</v>
      </c>
      <c r="B8" s="446">
        <v>404</v>
      </c>
      <c r="C8" s="391">
        <f>'POSEBNI DEL-13 2.1.'!O13</f>
        <v>364189</v>
      </c>
      <c r="D8" s="391">
        <f>'POSEBNI DEL-13 2.1.'!O14</f>
        <v>374786</v>
      </c>
      <c r="E8" s="391">
        <f t="shared" ref="E8:E15" si="3">C8-D8</f>
        <v>-10597</v>
      </c>
      <c r="F8" s="392">
        <f t="shared" si="0"/>
        <v>102.9</v>
      </c>
      <c r="G8" s="392">
        <f t="shared" si="1"/>
        <v>21.6</v>
      </c>
      <c r="H8" s="393">
        <f t="shared" si="2"/>
        <v>23.4</v>
      </c>
    </row>
    <row r="9" spans="1:42" x14ac:dyDescent="0.25">
      <c r="A9" s="303" t="s">
        <v>324</v>
      </c>
      <c r="B9" s="446">
        <v>404</v>
      </c>
      <c r="C9" s="391">
        <f>'POSEBNI DEL-13 2.1.'!P13</f>
        <v>44865</v>
      </c>
      <c r="D9" s="391">
        <f>'POSEBNI DEL-13 2.1.'!P14</f>
        <v>40250</v>
      </c>
      <c r="E9" s="391">
        <f t="shared" si="3"/>
        <v>4615</v>
      </c>
      <c r="F9" s="392">
        <f t="shared" si="0"/>
        <v>89.7</v>
      </c>
      <c r="G9" s="392">
        <f t="shared" si="1"/>
        <v>2.7</v>
      </c>
      <c r="H9" s="393">
        <f t="shared" si="2"/>
        <v>2.5</v>
      </c>
    </row>
    <row r="10" spans="1:42" x14ac:dyDescent="0.25">
      <c r="A10" s="303" t="s">
        <v>325</v>
      </c>
      <c r="B10" s="446">
        <v>407</v>
      </c>
      <c r="C10" s="391">
        <f>'POSEBNI DEL-13 2.1.'!Q13</f>
        <v>0</v>
      </c>
      <c r="D10" s="391">
        <f>'POSEBNI DEL-13 2.1.'!Q14</f>
        <v>0</v>
      </c>
      <c r="E10" s="391">
        <f t="shared" si="3"/>
        <v>0</v>
      </c>
      <c r="F10" s="392" t="str">
        <f t="shared" si="0"/>
        <v>-</v>
      </c>
      <c r="G10" s="392">
        <f t="shared" si="1"/>
        <v>0</v>
      </c>
      <c r="H10" s="393">
        <f t="shared" si="2"/>
        <v>0</v>
      </c>
    </row>
    <row r="11" spans="1:42" ht="39.6" x14ac:dyDescent="0.25">
      <c r="A11" s="303" t="s">
        <v>443</v>
      </c>
      <c r="B11" s="446">
        <v>419</v>
      </c>
      <c r="C11" s="391">
        <f>'POSEBNI DEL-13 2.1.'!R13</f>
        <v>208186</v>
      </c>
      <c r="D11" s="391">
        <f>'POSEBNI DEL-13 2.1.'!R14</f>
        <v>217909</v>
      </c>
      <c r="E11" s="391">
        <f t="shared" si="3"/>
        <v>-9723</v>
      </c>
      <c r="F11" s="392">
        <f t="shared" si="0"/>
        <v>104.7</v>
      </c>
      <c r="G11" s="392">
        <f t="shared" si="1"/>
        <v>12.4</v>
      </c>
      <c r="H11" s="393">
        <f t="shared" si="2"/>
        <v>13.6</v>
      </c>
    </row>
    <row r="12" spans="1:42" ht="39.6" x14ac:dyDescent="0.25">
      <c r="A12" s="303" t="s">
        <v>445</v>
      </c>
      <c r="B12" s="446">
        <v>421</v>
      </c>
      <c r="C12" s="391">
        <f>'POSEBNI DEL-13 2.1.'!S13</f>
        <v>172124</v>
      </c>
      <c r="D12" s="391">
        <f>'POSEBNI DEL-13 2.1.'!S14</f>
        <v>62828</v>
      </c>
      <c r="E12" s="391">
        <f t="shared" si="3"/>
        <v>109296</v>
      </c>
      <c r="F12" s="392">
        <f t="shared" si="0"/>
        <v>36.5</v>
      </c>
      <c r="G12" s="392">
        <f t="shared" si="1"/>
        <v>10.199999999999999</v>
      </c>
      <c r="H12" s="393">
        <f t="shared" si="2"/>
        <v>3.9</v>
      </c>
    </row>
    <row r="13" spans="1:42" ht="39.6" x14ac:dyDescent="0.25">
      <c r="A13" s="303" t="s">
        <v>444</v>
      </c>
      <c r="B13" s="446">
        <v>429</v>
      </c>
      <c r="C13" s="391">
        <f>'POSEBNI DEL-13 2.1.'!T13</f>
        <v>302619</v>
      </c>
      <c r="D13" s="391">
        <f>'POSEBNI DEL-13 2.1.'!T14</f>
        <v>346215</v>
      </c>
      <c r="E13" s="391">
        <f t="shared" si="3"/>
        <v>-43596</v>
      </c>
      <c r="F13" s="392">
        <f t="shared" si="0"/>
        <v>114.4</v>
      </c>
      <c r="G13" s="392">
        <f t="shared" si="1"/>
        <v>18</v>
      </c>
      <c r="H13" s="393">
        <f t="shared" si="2"/>
        <v>21.6</v>
      </c>
    </row>
    <row r="14" spans="1:42" ht="41.4" x14ac:dyDescent="0.25">
      <c r="A14" s="304" t="s">
        <v>36</v>
      </c>
      <c r="B14" s="447" t="s">
        <v>439</v>
      </c>
      <c r="C14" s="394">
        <f>'POSEBNI DEL-13 2.1.'!U13</f>
        <v>0</v>
      </c>
      <c r="D14" s="394">
        <f>'POSEBNI DEL-13 2.1.'!U14</f>
        <v>0</v>
      </c>
      <c r="E14" s="394">
        <f t="shared" si="3"/>
        <v>0</v>
      </c>
      <c r="F14" s="395" t="str">
        <f t="shared" si="0"/>
        <v>-</v>
      </c>
      <c r="G14" s="395">
        <f t="shared" si="1"/>
        <v>0</v>
      </c>
      <c r="H14" s="396">
        <f t="shared" si="2"/>
        <v>0</v>
      </c>
    </row>
    <row r="15" spans="1:42" ht="13.8" thickBot="1" x14ac:dyDescent="0.3">
      <c r="A15" s="283" t="s">
        <v>326</v>
      </c>
      <c r="B15" s="448">
        <v>431</v>
      </c>
      <c r="C15" s="397">
        <f>'POSEBNI DEL-13 2.1.'!V13</f>
        <v>1000</v>
      </c>
      <c r="D15" s="397">
        <f>'POSEBNI DEL-13 2.1.'!V14</f>
        <v>1000</v>
      </c>
      <c r="E15" s="398">
        <f t="shared" si="3"/>
        <v>0</v>
      </c>
      <c r="F15" s="398">
        <f t="shared" si="0"/>
        <v>100</v>
      </c>
      <c r="G15" s="398">
        <f t="shared" si="1"/>
        <v>0.1</v>
      </c>
      <c r="H15" s="399">
        <f t="shared" si="2"/>
        <v>0.1</v>
      </c>
    </row>
    <row r="16" spans="1:42" ht="13.8" thickTop="1" x14ac:dyDescent="0.25">
      <c r="A16" s="281" t="s">
        <v>406</v>
      </c>
      <c r="B16" s="449">
        <v>401</v>
      </c>
      <c r="C16" s="400">
        <f>SUM(C7:C15)</f>
        <v>1685331</v>
      </c>
      <c r="D16" s="400">
        <f>SUM(D7:D15)</f>
        <v>1599786</v>
      </c>
      <c r="E16" s="400">
        <f>SUM(E7:E15)</f>
        <v>85545</v>
      </c>
      <c r="F16" s="401">
        <f t="shared" si="0"/>
        <v>94.9</v>
      </c>
      <c r="G16" s="401">
        <f t="shared" si="1"/>
        <v>100</v>
      </c>
      <c r="H16" s="402">
        <f t="shared" si="2"/>
        <v>100</v>
      </c>
    </row>
    <row r="17" spans="1:5" x14ac:dyDescent="0.25">
      <c r="A17" s="305" t="s">
        <v>436</v>
      </c>
      <c r="B17" s="306"/>
      <c r="C17" s="403">
        <f>C16-'POSEBNI DEL-13 2.1.'!M13</f>
        <v>0</v>
      </c>
      <c r="D17" s="403">
        <f>'POSEBNI DEL-13 2.1.'!M14-'PD-FN13 2.2'!D16</f>
        <v>0</v>
      </c>
      <c r="E17" s="403"/>
    </row>
    <row r="20" spans="1:5" x14ac:dyDescent="0.25">
      <c r="A20" s="407" t="s">
        <v>12</v>
      </c>
      <c r="B20" s="404"/>
      <c r="C20" s="404"/>
    </row>
    <row r="21" spans="1:5" x14ac:dyDescent="0.25">
      <c r="A21" s="404"/>
      <c r="B21" s="404"/>
      <c r="C21" s="404"/>
    </row>
    <row r="22" spans="1:5" x14ac:dyDescent="0.25">
      <c r="A22" s="408" t="s">
        <v>0</v>
      </c>
      <c r="B22" s="714" t="s">
        <v>1</v>
      </c>
      <c r="C22" s="714"/>
    </row>
    <row r="23" spans="1:5" x14ac:dyDescent="0.25">
      <c r="A23" s="408"/>
      <c r="B23" s="409" t="s">
        <v>2</v>
      </c>
      <c r="C23" s="409" t="s">
        <v>11</v>
      </c>
    </row>
    <row r="24" spans="1:5" ht="39.6" x14ac:dyDescent="0.25">
      <c r="A24" s="410" t="s">
        <v>5</v>
      </c>
      <c r="B24" s="411"/>
      <c r="C24" s="412" t="str">
        <f>IF(B24=0,"-",ROUND(B24/$B$30*100,2))</f>
        <v>-</v>
      </c>
    </row>
    <row r="25" spans="1:5" ht="26.4" x14ac:dyDescent="0.25">
      <c r="A25" s="410" t="s">
        <v>6</v>
      </c>
      <c r="B25" s="411"/>
      <c r="C25" s="412" t="str">
        <f t="shared" ref="C25:C30" si="4">IF(B25=0,"-",ROUND(B25/$B$30*100,2))</f>
        <v>-</v>
      </c>
    </row>
    <row r="26" spans="1:5" ht="26.4" x14ac:dyDescent="0.25">
      <c r="A26" s="410" t="s">
        <v>7</v>
      </c>
      <c r="B26" s="411"/>
      <c r="C26" s="412" t="str">
        <f t="shared" si="4"/>
        <v>-</v>
      </c>
    </row>
    <row r="27" spans="1:5" ht="26.4" x14ac:dyDescent="0.25">
      <c r="A27" s="410" t="s">
        <v>8</v>
      </c>
      <c r="B27" s="411"/>
      <c r="C27" s="412" t="str">
        <f t="shared" si="4"/>
        <v>-</v>
      </c>
    </row>
    <row r="28" spans="1:5" ht="26.4" x14ac:dyDescent="0.25">
      <c r="A28" s="410" t="s">
        <v>9</v>
      </c>
      <c r="B28" s="411"/>
      <c r="C28" s="412" t="str">
        <f t="shared" si="4"/>
        <v>-</v>
      </c>
    </row>
    <row r="29" spans="1:5" x14ac:dyDescent="0.25">
      <c r="A29" s="410" t="s">
        <v>4</v>
      </c>
      <c r="B29" s="411">
        <v>1000</v>
      </c>
      <c r="C29" s="412">
        <f t="shared" si="4"/>
        <v>100</v>
      </c>
    </row>
    <row r="30" spans="1:5" x14ac:dyDescent="0.25">
      <c r="A30" s="413" t="s">
        <v>3</v>
      </c>
      <c r="B30" s="414">
        <f>SUM(B24:B29)</f>
        <v>1000</v>
      </c>
      <c r="C30" s="412">
        <f t="shared" si="4"/>
        <v>100</v>
      </c>
    </row>
    <row r="31" spans="1:5" x14ac:dyDescent="0.25">
      <c r="A31" s="276" t="s">
        <v>436</v>
      </c>
      <c r="B31" s="405">
        <f>C15-B30</f>
        <v>0</v>
      </c>
    </row>
    <row r="34" spans="1:6" x14ac:dyDescent="0.25">
      <c r="A34" s="83"/>
      <c r="B34" s="83"/>
      <c r="C34" s="83"/>
      <c r="D34" s="83"/>
      <c r="E34" s="83"/>
      <c r="F34" s="83"/>
    </row>
    <row r="35" spans="1:6" x14ac:dyDescent="0.25">
      <c r="A35" s="83"/>
      <c r="B35" s="83"/>
      <c r="C35" s="83"/>
      <c r="D35" s="83"/>
      <c r="E35" s="83"/>
      <c r="F35" s="83"/>
    </row>
    <row r="36" spans="1:6" x14ac:dyDescent="0.25">
      <c r="A36" s="267"/>
      <c r="B36" s="83"/>
      <c r="C36" s="83"/>
      <c r="D36" s="83"/>
      <c r="E36" s="83"/>
      <c r="F36" s="83"/>
    </row>
    <row r="37" spans="1:6" x14ac:dyDescent="0.25">
      <c r="A37" s="83"/>
      <c r="B37" s="83"/>
      <c r="C37" s="83"/>
      <c r="D37" s="83"/>
      <c r="E37" s="83"/>
      <c r="F37" s="83"/>
    </row>
    <row r="38" spans="1:6" x14ac:dyDescent="0.25">
      <c r="A38" s="380"/>
      <c r="B38" s="174"/>
      <c r="C38" s="174"/>
      <c r="D38" s="83"/>
      <c r="E38" s="83"/>
      <c r="F38" s="83"/>
    </row>
    <row r="39" spans="1:6" x14ac:dyDescent="0.25">
      <c r="A39" s="83"/>
      <c r="B39" s="83"/>
      <c r="C39" s="83"/>
      <c r="D39" s="83"/>
      <c r="E39" s="83"/>
      <c r="F39" s="83"/>
    </row>
    <row r="40" spans="1:6" x14ac:dyDescent="0.25">
      <c r="A40" s="267"/>
      <c r="B40" s="83"/>
      <c r="C40" s="83"/>
      <c r="D40" s="83"/>
      <c r="E40" s="699"/>
      <c r="F40" s="695"/>
    </row>
    <row r="41" spans="1:6" x14ac:dyDescent="0.25">
      <c r="A41" s="406"/>
      <c r="B41" s="406"/>
      <c r="C41" s="406"/>
      <c r="D41" s="406"/>
      <c r="E41" s="406"/>
      <c r="F41" s="406"/>
    </row>
  </sheetData>
  <mergeCells count="2">
    <mergeCell ref="E40:F40"/>
    <mergeCell ref="B22:C22"/>
  </mergeCells>
  <phoneticPr fontId="62" type="noConversion"/>
  <pageMargins left="0.75" right="0.75" top="1" bottom="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6</vt:i4>
      </vt:variant>
    </vt:vector>
  </HeadingPairs>
  <TitlesOfParts>
    <vt:vector size="17" baseType="lpstr">
      <vt:lpstr>VZ</vt:lpstr>
      <vt:lpstr>SD-Prih-Odh</vt:lpstr>
      <vt:lpstr>SD-Terj-Na.</vt:lpstr>
      <vt:lpstr>SD-Rač. fin.</vt:lpstr>
      <vt:lpstr>SD-OT Prih-Odh</vt:lpstr>
      <vt:lpstr>SD-OT dej</vt:lpstr>
      <vt:lpstr>POSEBNI DEL-13 2.1.</vt:lpstr>
      <vt:lpstr>PD študijska (NOVO)</vt:lpstr>
      <vt:lpstr>PD-FN13 2.2</vt:lpstr>
      <vt:lpstr>PD-FN13 2.3. UK in ŠD</vt:lpstr>
      <vt:lpstr>List1</vt:lpstr>
      <vt:lpstr>'PD študijska (NOVO)'!Področje_tiskanja</vt:lpstr>
      <vt:lpstr>'POSEBNI DEL-13 2.1.'!Področje_tiskanja</vt:lpstr>
      <vt:lpstr>'SD-Prih-Odh'!Področje_tiskanja</vt:lpstr>
      <vt:lpstr>'PD-FN13 2.3. UK in ŠD'!Tiskanje_naslovov</vt:lpstr>
      <vt:lpstr>'POSEBNI DEL-13 2.1.'!Tiskanje_naslovov</vt:lpstr>
      <vt:lpstr>'SD-Prih-Odh'!Tiskanje_naslovov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</dc:creator>
  <cp:lastModifiedBy>Anica Blažič</cp:lastModifiedBy>
  <cp:lastPrinted>2018-05-24T09:01:45Z</cp:lastPrinted>
  <dcterms:created xsi:type="dcterms:W3CDTF">2003-12-17T19:09:28Z</dcterms:created>
  <dcterms:modified xsi:type="dcterms:W3CDTF">2018-05-29T12:11:21Z</dcterms:modified>
</cp:coreProperties>
</file>